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675" yWindow="75" windowWidth="17235" windowHeight="11760" activeTab="1"/>
  </bookViews>
  <sheets>
    <sheet name="общие сведения" sheetId="6" r:id="rId1"/>
    <sheet name="ЭЗ" sheetId="4" r:id="rId2"/>
  </sheets>
  <definedNames>
    <definedName name="_ftn1" localSheetId="1">ЭЗ!#REF!</definedName>
    <definedName name="_ftn2" localSheetId="1">ЭЗ!#REF!</definedName>
    <definedName name="_ftnref1" localSheetId="1">ЭЗ!$B$103</definedName>
    <definedName name="_ftnref2" localSheetId="1">ЭЗ!$B$156</definedName>
    <definedName name="proverka">ЭЗ!$B$329</definedName>
    <definedName name="_xlnm.Print_Area" localSheetId="1">ЭЗ!$A$2:$I$311</definedName>
  </definedNames>
  <calcPr calcId="125725"/>
</workbook>
</file>

<file path=xl/calcChain.xml><?xml version="1.0" encoding="utf-8"?>
<calcChain xmlns="http://schemas.openxmlformats.org/spreadsheetml/2006/main">
  <c r="E5" i="6"/>
  <c r="E6"/>
  <c r="E7"/>
  <c r="E8"/>
  <c r="E9"/>
  <c r="E10"/>
  <c r="E11"/>
  <c r="E12"/>
  <c r="E13"/>
  <c r="E14"/>
  <c r="E15"/>
  <c r="E16"/>
  <c r="E4"/>
  <c r="H5"/>
  <c r="D9" i="4"/>
  <c r="E80"/>
  <c r="K80"/>
  <c r="J26" i="6"/>
  <c r="J27" s="1"/>
  <c r="K43"/>
  <c r="J43"/>
  <c r="L43"/>
  <c r="K45"/>
  <c r="J45"/>
  <c r="G37" i="4"/>
  <c r="K40" s="1"/>
  <c r="G41"/>
  <c r="K44"/>
  <c r="G45"/>
  <c r="K48" s="1"/>
  <c r="G49"/>
  <c r="K52"/>
  <c r="G53"/>
  <c r="K56" s="1"/>
  <c r="K136"/>
  <c r="K138"/>
  <c r="K140"/>
  <c r="K49" i="6"/>
  <c r="J49" s="1"/>
  <c r="K47"/>
  <c r="L47" s="1"/>
  <c r="B49"/>
  <c r="B47"/>
  <c r="J28"/>
  <c r="A27" s="1"/>
  <c r="C28" s="1"/>
  <c r="K18" i="4"/>
  <c r="K9"/>
  <c r="K13"/>
  <c r="K11"/>
  <c r="K12"/>
  <c r="M11"/>
  <c r="K5"/>
  <c r="K3"/>
  <c r="K4"/>
  <c r="M3"/>
  <c r="O3"/>
  <c r="K27"/>
  <c r="K22"/>
  <c r="K24"/>
  <c r="K25"/>
  <c r="K26"/>
  <c r="M25"/>
  <c r="K28"/>
  <c r="M27"/>
  <c r="O27" s="1"/>
  <c r="A30" i="6"/>
  <c r="K20" i="4"/>
  <c r="K21"/>
  <c r="M20"/>
  <c r="O20" s="1"/>
  <c r="K29"/>
  <c r="K27" i="6"/>
  <c r="K19"/>
  <c r="J19"/>
  <c r="F301" i="4"/>
  <c r="M22"/>
  <c r="O22" s="1"/>
  <c r="M21"/>
  <c r="O21"/>
  <c r="M26"/>
  <c r="O26" s="1"/>
  <c r="K7"/>
  <c r="K6"/>
  <c r="M6"/>
  <c r="O6" s="1"/>
  <c r="K19"/>
  <c r="M19"/>
  <c r="O19" s="1"/>
  <c r="M4"/>
  <c r="O4" s="1"/>
  <c r="M5"/>
  <c r="O5" s="1"/>
  <c r="M7"/>
  <c r="O7" s="1"/>
  <c r="K8"/>
  <c r="M8"/>
  <c r="O8" s="1"/>
  <c r="M9"/>
  <c r="O9" s="1"/>
  <c r="K10"/>
  <c r="M10"/>
  <c r="O10" s="1"/>
  <c r="M12"/>
  <c r="O12" s="1"/>
  <c r="M13"/>
  <c r="O13" s="1"/>
  <c r="K14"/>
  <c r="M14"/>
  <c r="O14" s="1"/>
  <c r="K15"/>
  <c r="M15"/>
  <c r="O15"/>
  <c r="K16"/>
  <c r="M16"/>
  <c r="O16" s="1"/>
  <c r="K17"/>
  <c r="M17"/>
  <c r="O17" s="1"/>
  <c r="M18"/>
  <c r="O18" s="1"/>
  <c r="K23"/>
  <c r="M23"/>
  <c r="O23" s="1"/>
  <c r="M24"/>
  <c r="O24" s="1"/>
  <c r="M28"/>
  <c r="O28" s="1"/>
  <c r="M29"/>
  <c r="O29" s="1"/>
  <c r="K30"/>
  <c r="M30"/>
  <c r="O30"/>
  <c r="K31"/>
  <c r="M31"/>
  <c r="O31" s="1"/>
  <c r="K32"/>
  <c r="M32"/>
  <c r="O32" s="1"/>
  <c r="K33"/>
  <c r="M33"/>
  <c r="K34"/>
  <c r="M34"/>
  <c r="O34" s="1"/>
  <c r="K35"/>
  <c r="M35"/>
  <c r="H94" i="6"/>
  <c r="H95"/>
  <c r="H96"/>
  <c r="H97"/>
  <c r="H98"/>
  <c r="H99"/>
  <c r="H100"/>
  <c r="H101"/>
  <c r="H102"/>
  <c r="H103"/>
  <c r="H104"/>
  <c r="H105"/>
  <c r="H106"/>
  <c r="H107"/>
  <c r="O11" i="4"/>
  <c r="O25"/>
  <c r="O33"/>
  <c r="O35"/>
  <c r="H93" i="6"/>
  <c r="H81"/>
  <c r="H82"/>
  <c r="H83"/>
  <c r="H84"/>
  <c r="H85"/>
  <c r="H86"/>
  <c r="H87"/>
  <c r="H88"/>
  <c r="H89"/>
  <c r="H90"/>
  <c r="H91"/>
  <c r="H92"/>
  <c r="H80"/>
  <c r="H79"/>
  <c r="H78"/>
  <c r="H77"/>
  <c r="H76"/>
  <c r="H75"/>
  <c r="A111"/>
  <c r="A112"/>
  <c r="L67" i="4"/>
  <c r="L217"/>
  <c r="L229"/>
  <c r="L233"/>
  <c r="L212"/>
  <c r="N212" s="1"/>
  <c r="L38"/>
  <c r="M38"/>
  <c r="M161"/>
  <c r="M67" s="1"/>
  <c r="M275" s="1"/>
  <c r="M221"/>
  <c r="M225"/>
  <c r="M212"/>
  <c r="L19" i="6"/>
  <c r="L299" i="4"/>
  <c r="N38"/>
  <c r="F138"/>
  <c r="E16"/>
  <c r="F321" s="1"/>
  <c r="A321" s="1"/>
  <c r="E14"/>
  <c r="F286"/>
  <c r="F322"/>
  <c r="A322" s="1"/>
  <c r="D251"/>
  <c r="K251" s="1"/>
  <c r="E225"/>
  <c r="K225" s="1"/>
  <c r="F194"/>
  <c r="K194" s="1"/>
  <c r="E166"/>
  <c r="K167" s="1"/>
  <c r="E119"/>
  <c r="K119"/>
  <c r="C12"/>
  <c r="F316" s="1"/>
  <c r="A316" s="1"/>
  <c r="G13"/>
  <c r="F317" s="1"/>
  <c r="A317" s="1"/>
  <c r="E89"/>
  <c r="K89"/>
  <c r="E101"/>
  <c r="K101" s="1"/>
  <c r="E110"/>
  <c r="K110"/>
  <c r="E126"/>
  <c r="K126" s="1"/>
  <c r="E154"/>
  <c r="K154" s="1"/>
  <c r="E160"/>
  <c r="K161" s="1"/>
  <c r="E174"/>
  <c r="K174" s="1"/>
  <c r="F188"/>
  <c r="K188" s="1"/>
  <c r="F191"/>
  <c r="K191"/>
  <c r="E214"/>
  <c r="K214" s="1"/>
  <c r="E217"/>
  <c r="K217"/>
  <c r="E221"/>
  <c r="K221" s="1"/>
  <c r="E229"/>
  <c r="K229" s="1"/>
  <c r="E233"/>
  <c r="K233" s="1"/>
  <c r="D245"/>
  <c r="K245" s="1"/>
  <c r="D262"/>
  <c r="K262" s="1"/>
  <c r="E268"/>
  <c r="K268"/>
  <c r="E271"/>
  <c r="K271" s="1"/>
  <c r="F136"/>
  <c r="D13"/>
  <c r="F314"/>
  <c r="A314" s="1"/>
  <c r="C10"/>
  <c r="F315" s="1"/>
  <c r="A315" s="1"/>
  <c r="F288"/>
  <c r="F323" s="1"/>
  <c r="A323" s="1"/>
  <c r="D14"/>
  <c r="F318" s="1"/>
  <c r="A318" s="1"/>
  <c r="L45" i="6"/>
  <c r="F290" i="4"/>
  <c r="F324"/>
  <c r="A324" s="1"/>
  <c r="F140"/>
  <c r="F292"/>
  <c r="F325"/>
  <c r="A325" s="1"/>
  <c r="E15"/>
  <c r="I15" s="1"/>
  <c r="F320" s="1"/>
  <c r="A320" s="1"/>
  <c r="K36" l="1"/>
  <c r="D31" i="6" s="1"/>
  <c r="A31" s="1"/>
  <c r="F319" i="4"/>
  <c r="A319" s="1"/>
  <c r="K26" i="6"/>
  <c r="C30"/>
  <c r="A54"/>
  <c r="A1" s="1"/>
  <c r="N67" i="4"/>
  <c r="N275" s="1"/>
  <c r="K275"/>
  <c r="H280" s="1"/>
  <c r="L275"/>
  <c r="J47" i="6"/>
  <c r="L49"/>
  <c r="M36" i="4" l="1"/>
  <c r="K37"/>
  <c r="G295"/>
  <c r="E283"/>
  <c r="F326"/>
  <c r="A326" s="1"/>
  <c r="A327" s="1"/>
  <c r="B313" s="1"/>
  <c r="G282"/>
  <c r="E282"/>
  <c r="A308"/>
  <c r="C334" l="1"/>
  <c r="B333"/>
</calcChain>
</file>

<file path=xl/comments1.xml><?xml version="1.0" encoding="utf-8"?>
<comments xmlns="http://schemas.openxmlformats.org/spreadsheetml/2006/main">
  <authors>
    <author>N51V</author>
  </authors>
  <commentList>
    <comment ref="B4" authorId="0">
      <text>
        <r>
          <rPr>
            <b/>
            <sz val="9"/>
            <color indexed="81"/>
            <rFont val="Tahoma"/>
            <family val="2"/>
            <charset val="204"/>
          </rPr>
          <t>Укажите 
номер 
зонального объединения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Наименование образовательного учреждения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Выберите должность из списка. 
Если должность в списке отсутствует, то укажите ее во второй строке</t>
        </r>
      </text>
    </comment>
  </commentList>
</comments>
</file>

<file path=xl/comments2.xml><?xml version="1.0" encoding="utf-8"?>
<comments xmlns="http://schemas.openxmlformats.org/spreadsheetml/2006/main">
  <authors>
    <author>N51V</author>
  </authors>
  <commentList>
    <comment ref="K37" authorId="0">
      <text>
        <r>
          <rPr>
            <b/>
            <sz val="9"/>
            <color indexed="81"/>
            <rFont val="Tahoma"/>
            <family val="2"/>
            <charset val="204"/>
          </rPr>
          <t>проверка на правильность определения должности</t>
        </r>
      </text>
    </comment>
    <comment ref="I160" authorId="0">
      <text>
        <r>
          <rPr>
            <b/>
            <sz val="9"/>
            <color indexed="81"/>
            <rFont val="Tahoma"/>
            <family val="2"/>
            <charset val="204"/>
          </rPr>
          <t>данный показатель определяется на основании приложения №4</t>
        </r>
      </text>
    </comment>
    <comment ref="F268" authorId="0">
      <text>
        <r>
          <rPr>
            <b/>
            <sz val="9"/>
            <color indexed="81"/>
            <rFont val="Tahoma"/>
            <family val="2"/>
            <charset val="204"/>
          </rPr>
          <t>данный показатель определяется на основании приложения №8</t>
        </r>
      </text>
    </comment>
    <comment ref="H268" authorId="0">
      <text>
        <r>
          <rPr>
            <b/>
            <sz val="9"/>
            <color indexed="81"/>
            <rFont val="Tahoma"/>
            <family val="2"/>
            <charset val="204"/>
          </rPr>
          <t>данный показатель определяется на основании приложения №8</t>
        </r>
      </text>
    </comment>
    <comment ref="F271" authorId="0">
      <text>
        <r>
          <rPr>
            <b/>
            <sz val="9"/>
            <color indexed="81"/>
            <rFont val="Tahoma"/>
            <family val="2"/>
            <charset val="204"/>
          </rPr>
          <t>данный показатель определяется на основании приложения №9</t>
        </r>
      </text>
    </comment>
    <comment ref="H271" authorId="0">
      <text>
        <r>
          <rPr>
            <b/>
            <sz val="9"/>
            <color indexed="81"/>
            <rFont val="Tahoma"/>
            <family val="2"/>
            <charset val="204"/>
          </rPr>
          <t>данный показатель определяется на основании приложения №9</t>
        </r>
      </text>
    </comment>
  </commentList>
</comments>
</file>

<file path=xl/sharedStrings.xml><?xml version="1.0" encoding="utf-8"?>
<sst xmlns="http://schemas.openxmlformats.org/spreadsheetml/2006/main" count="685" uniqueCount="487">
  <si>
    <t>тренер</t>
  </si>
  <si>
    <t>учитель-дефектолог</t>
  </si>
  <si>
    <t>инструктор по физическому воспитанию</t>
  </si>
  <si>
    <t>мастер производственного обучения</t>
  </si>
  <si>
    <t>инструктора по труду</t>
  </si>
  <si>
    <t>инструктора по физ. культуре</t>
  </si>
  <si>
    <t>инструктора по физ.воспитанию</t>
  </si>
  <si>
    <t>инструктора-методиста</t>
  </si>
  <si>
    <t>концертмейстера</t>
  </si>
  <si>
    <t>мастера п./о.</t>
  </si>
  <si>
    <t>методиста</t>
  </si>
  <si>
    <t>музыкального руководителя</t>
  </si>
  <si>
    <t>педагога-организатора</t>
  </si>
  <si>
    <t>педагога доп. образования</t>
  </si>
  <si>
    <t>педагога-психолога</t>
  </si>
  <si>
    <t>тренера</t>
  </si>
  <si>
    <t>тренера-преподавателя</t>
  </si>
  <si>
    <t>учителя-дефектолога</t>
  </si>
  <si>
    <t>учителя-логопеда</t>
  </si>
  <si>
    <t>оставить строку пустой, сортировать К2:N30</t>
  </si>
  <si>
    <t>д.б. до 30</t>
  </si>
  <si>
    <t>« __ » ___________  20__ г.</t>
  </si>
  <si>
    <t xml:space="preserve">  Дата заполнения экспертного заключения  </t>
  </si>
  <si>
    <t>Примечание:  на школьном 
и муниципальном уровнях учитываются авторские разработки в виде рукописи при наличии соответствующих рецензий
(см. Приложение 3)</t>
  </si>
  <si>
    <r>
      <t xml:space="preserve">Научные, 
научно-методические и учебно-методические публикации, в том числе в электронной версии на сайте профильных издательств
</t>
    </r>
    <r>
      <rPr>
        <i/>
        <sz val="10"/>
        <rFont val="Times New Roman"/>
        <family val="1"/>
        <charset val="204"/>
      </rPr>
      <t/>
    </r>
  </si>
  <si>
    <t>Копии приказов или справок</t>
  </si>
  <si>
    <r>
      <t>Руководство методическими объединениями</t>
    </r>
    <r>
      <rPr>
        <i/>
        <sz val="10"/>
        <rFont val="Times New Roman"/>
        <family val="1"/>
        <charset val="204"/>
      </rPr>
      <t xml:space="preserve">
(см. Приложение 3)</t>
    </r>
  </si>
  <si>
    <t>см.
Приложение 8</t>
  </si>
  <si>
    <t>см.
Приложение 9</t>
  </si>
  <si>
    <t>Грамоты, дипломы, благодарности и др., выписки из приказов</t>
  </si>
  <si>
    <t xml:space="preserve"> 10-30</t>
  </si>
  <si>
    <t>30-50</t>
  </si>
  <si>
    <t>70-100</t>
  </si>
  <si>
    <t xml:space="preserve">Школьн. </t>
  </si>
  <si>
    <t>60 - 100</t>
  </si>
  <si>
    <t>2 выст.- 60б.</t>
  </si>
  <si>
    <t>8 и более - 50б.</t>
  </si>
  <si>
    <t>1 выст.- 50б.</t>
  </si>
  <si>
    <t>4 и более -100б.</t>
  </si>
  <si>
    <t>8 и более - 30б.</t>
  </si>
  <si>
    <t>1-2 публ.- 10б.</t>
  </si>
  <si>
    <t>3-7 публ..- 20б.</t>
  </si>
  <si>
    <t>3-7 публ.- 40б.</t>
  </si>
  <si>
    <t>1-2 публ.- 30б.</t>
  </si>
  <si>
    <t>4 и более - 100б.</t>
  </si>
  <si>
    <t>Федеральн.,</t>
  </si>
  <si>
    <t>уровни</t>
  </si>
  <si>
    <t>2-й год - 20б.</t>
  </si>
  <si>
    <t>1-й год - 10б.</t>
  </si>
  <si>
    <t>3-й год и более - 30б.</t>
  </si>
  <si>
    <t>1-й год - 30б.</t>
  </si>
  <si>
    <t>2-й год - 40б.</t>
  </si>
  <si>
    <t>3-й год и более - 50б.</t>
  </si>
  <si>
    <t>3-й год и более - 70б.</t>
  </si>
  <si>
    <t>1-й год - 50б.</t>
  </si>
  <si>
    <t>2-й год - 60б.</t>
  </si>
  <si>
    <t>2-й год - 80б.</t>
  </si>
  <si>
    <t>1-й год - 70б.</t>
  </si>
  <si>
    <t>3-й год - 90б.</t>
  </si>
  <si>
    <t>4-ый и более - 100б.</t>
  </si>
  <si>
    <t>Школьный  уровень</t>
  </si>
  <si>
    <t>районный уровень</t>
  </si>
  <si>
    <t xml:space="preserve"> 10-20</t>
  </si>
  <si>
    <t>Количество комиссий</t>
  </si>
  <si>
    <t xml:space="preserve">Количество лет </t>
  </si>
  <si>
    <t>10-30</t>
  </si>
  <si>
    <t>Уровень образов. учреждения</t>
  </si>
  <si>
    <t>2.1.9.</t>
  </si>
  <si>
    <t>2.1.10.</t>
  </si>
  <si>
    <t>Опыт представлен на школьном сайте</t>
  </si>
  <si>
    <t>Опыт представлен на собственных странице/ блоге</t>
  </si>
  <si>
    <t xml:space="preserve"> 30-50</t>
  </si>
  <si>
    <t>100-170</t>
  </si>
  <si>
    <t>170-200</t>
  </si>
  <si>
    <t>1-2 конф.- 30б.
3-7 конф. - 40б.
8 и более - 50б.</t>
  </si>
  <si>
    <t>Международ. Уровень</t>
  </si>
  <si>
    <t>1-2 конф.- 50б.
3-7 конф.- 70б.
8 и более -100б.</t>
  </si>
  <si>
    <t>1-2 конф. - 100б.
2-5 конф. - 150б.
5 и более - 170б.</t>
  </si>
  <si>
    <t>1-конф. - 170б.
2 и более конф. - 200б.</t>
  </si>
  <si>
    <t>3.10.</t>
  </si>
  <si>
    <t xml:space="preserve">
Не ведется
</t>
  </si>
  <si>
    <t xml:space="preserve">
Ведется эпизодически
</t>
  </si>
  <si>
    <t>всего</t>
  </si>
  <si>
    <t>итог:</t>
  </si>
  <si>
    <t>Каширский</t>
  </si>
  <si>
    <t>Клинский</t>
  </si>
  <si>
    <t>Коломенский</t>
  </si>
  <si>
    <t>Красногорский</t>
  </si>
  <si>
    <t>Лотошинский</t>
  </si>
  <si>
    <t>Луховицкий</t>
  </si>
  <si>
    <t>Люберецкий</t>
  </si>
  <si>
    <t>Можайский</t>
  </si>
  <si>
    <t>Мытищинский</t>
  </si>
  <si>
    <t>Наро-Фоминский</t>
  </si>
  <si>
    <t>Ногинский</t>
  </si>
  <si>
    <t>Одинцовский</t>
  </si>
  <si>
    <t>Озерский</t>
  </si>
  <si>
    <t>Павлово-Посадский</t>
  </si>
  <si>
    <t>Раменский</t>
  </si>
  <si>
    <t>Рузский</t>
  </si>
  <si>
    <t>Пушкинский</t>
  </si>
  <si>
    <t>Сергиево-Посадский</t>
  </si>
  <si>
    <t>Серпуховский</t>
  </si>
  <si>
    <t>Солнечногорский</t>
  </si>
  <si>
    <t>Ступинский</t>
  </si>
  <si>
    <t>Талдомский</t>
  </si>
  <si>
    <t>Чеховский</t>
  </si>
  <si>
    <t>Шатурский</t>
  </si>
  <si>
    <t>Шаховской</t>
  </si>
  <si>
    <t>Щелковский</t>
  </si>
  <si>
    <t>Балашиха</t>
  </si>
  <si>
    <t>Железнодорожный</t>
  </si>
  <si>
    <t>Орехово-Зуево</t>
  </si>
  <si>
    <t>Реутов</t>
  </si>
  <si>
    <t>Черноголовка</t>
  </si>
  <si>
    <t>Электрогорск</t>
  </si>
  <si>
    <t>Электросталь</t>
  </si>
  <si>
    <t>Орехово-Зуевский</t>
  </si>
  <si>
    <t>Волоколамский</t>
  </si>
  <si>
    <t xml:space="preserve">Краснознаменск </t>
  </si>
  <si>
    <t>Звенигород</t>
  </si>
  <si>
    <t xml:space="preserve">Восход </t>
  </si>
  <si>
    <t xml:space="preserve">Молодежный </t>
  </si>
  <si>
    <t>Власиха</t>
  </si>
  <si>
    <t>Бронницы</t>
  </si>
  <si>
    <t>Воскресенский</t>
  </si>
  <si>
    <t>Дзержинский</t>
  </si>
  <si>
    <t>Жуковский</t>
  </si>
  <si>
    <t>Котельники</t>
  </si>
  <si>
    <t>Лыткарино</t>
  </si>
  <si>
    <t>Рошаль</t>
  </si>
  <si>
    <t>Ивантеевка</t>
  </si>
  <si>
    <t>Королев</t>
  </si>
  <si>
    <t>Звёздный</t>
  </si>
  <si>
    <t>Красноармейск</t>
  </si>
  <si>
    <t>Лосино-Петровский</t>
  </si>
  <si>
    <t>Фрязино</t>
  </si>
  <si>
    <t>Юбилейный</t>
  </si>
  <si>
    <t>Дмитровский</t>
  </si>
  <si>
    <t>Долгопрудный</t>
  </si>
  <si>
    <t>Дубна</t>
  </si>
  <si>
    <t>Лобня</t>
  </si>
  <si>
    <t>Химки</t>
  </si>
  <si>
    <t>Ленинский</t>
  </si>
  <si>
    <t>Домодедово</t>
  </si>
  <si>
    <t>Климовск</t>
  </si>
  <si>
    <t>Подольск</t>
  </si>
  <si>
    <t>Протвино</t>
  </si>
  <si>
    <t>Пущино</t>
  </si>
  <si>
    <t>Серпухов</t>
  </si>
  <si>
    <t>Троицк</t>
  </si>
  <si>
    <t>Щербинка</t>
  </si>
  <si>
    <t>Подольский</t>
  </si>
  <si>
    <t>Егорьевский</t>
  </si>
  <si>
    <t>Зарайский</t>
  </si>
  <si>
    <t>Коломна</t>
  </si>
  <si>
    <t>Серебряно-Прудский</t>
  </si>
  <si>
    <t xml:space="preserve"> » </t>
  </si>
  <si>
    <t xml:space="preserve"> г.</t>
  </si>
  <si>
    <t>баллов.</t>
  </si>
  <si>
    <t xml:space="preserve">квалификационной категории. </t>
  </si>
  <si>
    <t xml:space="preserve">требованиям,  </t>
  </si>
  <si>
    <t>первой</t>
  </si>
  <si>
    <t>Экспертное заключение</t>
  </si>
  <si>
    <t>Общие сведения об аттестуемом педагогическом работнике:</t>
  </si>
  <si>
    <t xml:space="preserve">Фамилия, имя, отчество </t>
  </si>
  <si>
    <t xml:space="preserve">Муниципальное образование </t>
  </si>
  <si>
    <t>Заявленная квалификационная категория</t>
  </si>
  <si>
    <t>№ п/п</t>
  </si>
  <si>
    <t>Название технологии/методики</t>
  </si>
  <si>
    <t>Количество баллов</t>
  </si>
  <si>
    <t xml:space="preserve">Не </t>
  </si>
  <si>
    <t>применяет</t>
  </si>
  <si>
    <t xml:space="preserve">Применяет элементы </t>
  </si>
  <si>
    <t>Системно использует</t>
  </si>
  <si>
    <t>1.</t>
  </si>
  <si>
    <t>2.</t>
  </si>
  <si>
    <t>3.</t>
  </si>
  <si>
    <t>4.</t>
  </si>
  <si>
    <t>5.</t>
  </si>
  <si>
    <t>Показатели</t>
  </si>
  <si>
    <t>Количество баллов по каждому показателю</t>
  </si>
  <si>
    <t>(баллы суммируются)</t>
  </si>
  <si>
    <t>50-70</t>
  </si>
  <si>
    <t>2.1.</t>
  </si>
  <si>
    <t>Продуктивность и эффективность методической деятельности, распространение собственного педагогического опыта</t>
  </si>
  <si>
    <t>2.1.1.</t>
  </si>
  <si>
    <t>Не участвует</t>
  </si>
  <si>
    <t>Муницип.</t>
  </si>
  <si>
    <t>уровень</t>
  </si>
  <si>
    <t>Региональн.</t>
  </si>
  <si>
    <t>Федерал.и</t>
  </si>
  <si>
    <t>междунар.</t>
  </si>
  <si>
    <t>2.1.2.</t>
  </si>
  <si>
    <t>Федеральн.</t>
  </si>
  <si>
    <t>2.1.3.</t>
  </si>
  <si>
    <t>Школьн.  уровень</t>
  </si>
  <si>
    <t>2.1.4.</t>
  </si>
  <si>
    <t>Муницип. уровень</t>
  </si>
  <si>
    <t>Региональн. уровень</t>
  </si>
  <si>
    <t>2.1.5.</t>
  </si>
  <si>
    <r>
      <t>(баллы суммируются</t>
    </r>
    <r>
      <rPr>
        <sz val="10"/>
        <rFont val="Times New Roman"/>
        <family val="1"/>
        <charset val="204"/>
      </rPr>
      <t>)</t>
    </r>
  </si>
  <si>
    <t>2.1.6.</t>
  </si>
  <si>
    <t>2 и более- 150б</t>
  </si>
  <si>
    <t>2.1.7.</t>
  </si>
  <si>
    <r>
      <t>(баллы не суммируются</t>
    </r>
    <r>
      <rPr>
        <sz val="10"/>
        <rFont val="Times New Roman"/>
        <family val="1"/>
        <charset val="204"/>
      </rPr>
      <t>)</t>
    </r>
  </si>
  <si>
    <t>2.1.8.</t>
  </si>
  <si>
    <t>2.2.</t>
  </si>
  <si>
    <t>Награды</t>
  </si>
  <si>
    <t>Не имеет</t>
  </si>
  <si>
    <t>Школьный уровень</t>
  </si>
  <si>
    <t>Федеральн. уровень</t>
  </si>
  <si>
    <t>Профессиональное развитие</t>
  </si>
  <si>
    <t>2.3.1.</t>
  </si>
  <si>
    <t>216 ч.</t>
  </si>
  <si>
    <t>2.3.2.</t>
  </si>
  <si>
    <t>2.3.3.</t>
  </si>
  <si>
    <t>Наличие справок об обучении, дипломов</t>
  </si>
  <si>
    <t>Наличие степени кандидата наук</t>
  </si>
  <si>
    <t>* Бонусный показатель</t>
  </si>
  <si>
    <t>(не более100 баллов за одну</t>
  </si>
  <si>
    <t>технологию/ методику)</t>
  </si>
  <si>
    <t>Не
 проводит</t>
  </si>
  <si>
    <t>Нет публика- ций</t>
  </si>
  <si>
    <t>Муницип./ зональный уровень</t>
  </si>
  <si>
    <t>победитель/ призер</t>
  </si>
  <si>
    <t>участие - 30б.</t>
  </si>
  <si>
    <t>участие - 10б.</t>
  </si>
  <si>
    <t>Подтверждающие документы</t>
  </si>
  <si>
    <t>2.2.1.</t>
  </si>
  <si>
    <t>2.3.</t>
  </si>
  <si>
    <t>Подтверждающие 
документы</t>
  </si>
  <si>
    <t>72 - 215 ч.</t>
  </si>
  <si>
    <t xml:space="preserve"> менее 
72 ч.</t>
  </si>
  <si>
    <t>Документ о получении второго профессионального образования,  переподготовке, стажировке 
(в соответствии с занимаемой должностью) при наличии базового профессионального образования</t>
  </si>
  <si>
    <t>Обучение в аспирантуре, соискатель- ство</t>
  </si>
  <si>
    <t>имеют стабильные результаты освоения обучающимися, воспитанниками образовательных программ и показатели динамики их достижений выше средних в субъекте Российской Федерации (п.30);</t>
  </si>
  <si>
    <t xml:space="preserve"> - </t>
  </si>
  <si>
    <t>вносят личный вклад в повышение качества образования на основе совершенствования методов обучения и воспитания (п.30);</t>
  </si>
  <si>
    <t>владеют современными образовательными технологиями и методиками и эффективно применяют их в практической профессиональной деятельности (п.30);</t>
  </si>
  <si>
    <t>владеют современными образовательными технологиями и методиками и эффективно применяют их в практической профессиональной деятельности (п. 31).</t>
  </si>
  <si>
    <t>Первая и высшая квалификационная категория может быть установлена педагогическим работникам, которые:</t>
  </si>
  <si>
    <t xml:space="preserve">3. </t>
  </si>
  <si>
    <t>Продуктивность и эффективность образовательной деятельности</t>
  </si>
  <si>
    <t>3.1.</t>
  </si>
  <si>
    <t>3.2.</t>
  </si>
  <si>
    <t>3.3.</t>
  </si>
  <si>
    <t>3.4.</t>
  </si>
  <si>
    <t>50-100</t>
  </si>
  <si>
    <t>3.5.</t>
  </si>
  <si>
    <t>3.6.</t>
  </si>
  <si>
    <t>3.7.</t>
  </si>
  <si>
    <t>3.8.</t>
  </si>
  <si>
    <t>3.9.</t>
  </si>
  <si>
    <t xml:space="preserve">Результаты 
ЕГЭ
</t>
  </si>
  <si>
    <t>Не 
участвует</t>
  </si>
  <si>
    <t>Председатель</t>
  </si>
  <si>
    <t>Квалификация</t>
  </si>
  <si>
    <t>Первая квалификационная категория</t>
  </si>
  <si>
    <t>Высшая квалификационная категория</t>
  </si>
  <si>
    <t>предъявляемым к заявленной</t>
  </si>
  <si>
    <t>Подписи экспертов</t>
  </si>
  <si>
    <t>подпись аттестуемого</t>
  </si>
  <si>
    <t>Ф.И.О.</t>
  </si>
  <si>
    <t>высшей</t>
  </si>
  <si>
    <t>первая</t>
  </si>
  <si>
    <t>Место работы</t>
  </si>
  <si>
    <t xml:space="preserve">Должность </t>
  </si>
  <si>
    <t>Члены экспертной группы:</t>
  </si>
  <si>
    <r>
      <t>Всего набрано аттестуемым педагогическим работником</t>
    </r>
    <r>
      <rPr>
        <sz val="11"/>
        <rFont val="Arial"/>
        <family val="2"/>
        <charset val="204"/>
      </rPr>
      <t xml:space="preserve">  </t>
    </r>
  </si>
  <si>
    <t xml:space="preserve">Дата экспертизы:  </t>
  </si>
  <si>
    <t xml:space="preserve">« </t>
  </si>
  <si>
    <t>Состав экспертной группы:</t>
  </si>
  <si>
    <t>№ 
п/п</t>
  </si>
  <si>
    <t xml:space="preserve">Рекомендации: </t>
  </si>
  <si>
    <t>итого</t>
  </si>
  <si>
    <t>Сум. макс.</t>
  </si>
  <si>
    <t xml:space="preserve"> *</t>
  </si>
  <si>
    <t>Стаж педагогической работы</t>
  </si>
  <si>
    <t>Наличие квалификационной категории</t>
  </si>
  <si>
    <t>дата присвоения</t>
  </si>
  <si>
    <t>Зональное объединение:</t>
  </si>
  <si>
    <t>3 и более - 30б.</t>
  </si>
  <si>
    <t>3 и более - 50б.</t>
  </si>
  <si>
    <t>3 и более - 70б.</t>
  </si>
  <si>
    <t>2 и более - 30б.</t>
  </si>
  <si>
    <t>2 и более - 50б.</t>
  </si>
  <si>
    <t>года</t>
  </si>
  <si>
    <r>
      <t>3 и более - 70б</t>
    </r>
    <r>
      <rPr>
        <sz val="9"/>
        <rFont val="Times New Roman"/>
        <family val="1"/>
        <charset val="204"/>
      </rPr>
      <t>.</t>
    </r>
  </si>
  <si>
    <t>1 выст.- 70б.</t>
  </si>
  <si>
    <t>2 выст.- 80б.</t>
  </si>
  <si>
    <t>3 выст.- 90б.</t>
  </si>
  <si>
    <t>1 публ.- 50б.</t>
  </si>
  <si>
    <t>1 публ.- 70б.</t>
  </si>
  <si>
    <t>2 публ.- 60б.</t>
  </si>
  <si>
    <t>2 публ.- 80б.</t>
  </si>
  <si>
    <t>3 публ.- 90б.</t>
  </si>
  <si>
    <t>1 конк. - 100б.</t>
  </si>
  <si>
    <t>участие - 50б.</t>
  </si>
  <si>
    <t>Эксперт</t>
  </si>
  <si>
    <t>Уровень квалификации</t>
  </si>
  <si>
    <t>участие - 20б.</t>
  </si>
  <si>
    <t>20-50</t>
  </si>
  <si>
    <t>1 конкурс- 20б</t>
  </si>
  <si>
    <t>50-150</t>
  </si>
  <si>
    <t>30-100</t>
  </si>
  <si>
    <t>Уровень качества знаний обучающихся</t>
  </si>
  <si>
    <t xml:space="preserve"> 20-50</t>
  </si>
  <si>
    <t>70-170</t>
  </si>
  <si>
    <t>100-200</t>
  </si>
  <si>
    <t xml:space="preserve">
Ведется системно, комплексно
</t>
  </si>
  <si>
    <t xml:space="preserve">
Программа 
ВПО/ ПП/СТ освоена полностью
</t>
  </si>
  <si>
    <t>и выше</t>
  </si>
  <si>
    <t xml:space="preserve"> 10-60 </t>
  </si>
  <si>
    <t>Заместитель  председателя</t>
  </si>
  <si>
    <t>1 год - 10б.
2 года - 20б.
3 и более - 30б.</t>
  </si>
  <si>
    <t>1 комиссия - 10б.
2 и более - 20б.</t>
  </si>
  <si>
    <t>Эксперт - 10б.
Зам.пред.- 20б
Председ. - 30б.</t>
  </si>
  <si>
    <t>Обучение 
на 1-2 курсе ВПО
Обучение  
на 1-м курсе ПП
 Освоено менее 50% программы СТ</t>
  </si>
  <si>
    <t>Обучение
на 3-4 курсе ВПО
Обучение
 на 2-м курсе ПП
Освоено более 50% программы СТ</t>
  </si>
  <si>
    <t>1 комис/жюри - 10б.</t>
  </si>
  <si>
    <t>2 комис/жюри - 20б.</t>
  </si>
  <si>
    <t>1 комис/жюри - 30б.</t>
  </si>
  <si>
    <t>2 комис/жюри - 40б.</t>
  </si>
  <si>
    <t>1 комис/жюри - 50б.</t>
  </si>
  <si>
    <t>2 комис/жюри - 60б.</t>
  </si>
  <si>
    <t>Сертифика ты и др. документы, подтверждающие проведение открытых уроков, занятий и др.</t>
  </si>
  <si>
    <t xml:space="preserve">Оригиналы публикаций или ксерокопии титульного листа печатного издания, интернет-публикации с отзывом (рецензией), ксерокопия страницы «содержа ние» сборника, в котором помещена публикация
</t>
  </si>
  <si>
    <t>Документы, подтверждающие  участие в работе КБОУ (кафедрального базового образоват. учреждения), эксперимент.  площадок, лабораторий, центров</t>
  </si>
  <si>
    <t>3-7 выст- 20б.</t>
  </si>
  <si>
    <t>1-2 выст- 10б.</t>
  </si>
  <si>
    <t>1-2 выст- 30б.</t>
  </si>
  <si>
    <t>3-7выст-  40б.</t>
  </si>
  <si>
    <t>1-2 конф. - 10б.
3-7 конф. - 20б.
8 и более - 30б.</t>
  </si>
  <si>
    <t xml:space="preserve">Не 
обучается
</t>
  </si>
  <si>
    <t>Не 
обучается</t>
  </si>
  <si>
    <t xml:space="preserve">Деятельность аттестуемого педагога в качестве классного руководителя*
</t>
  </si>
  <si>
    <t>Копии приказов или справок и др.</t>
  </si>
  <si>
    <t>Грамоты, дипломы, выписки из приказов</t>
  </si>
  <si>
    <t xml:space="preserve"> международ.</t>
  </si>
  <si>
    <t>1 конкурс- 30б</t>
  </si>
  <si>
    <t>1 конкурс- 50б</t>
  </si>
  <si>
    <t>Материалы на сайте и их представле ние</t>
  </si>
  <si>
    <t>Выписки из приказов</t>
  </si>
  <si>
    <t>Квалификационные аттестаты региональной сетевой системы повышения квалификации, документы гос. образца учреждений, имеющих лицензии,  свидетельства о гос. аккредитации на право реализации программ доп. проф. образования, 
справки об обучении</t>
  </si>
  <si>
    <t>2 и более -100б</t>
  </si>
  <si>
    <t>Подтверж дающие документы</t>
  </si>
  <si>
    <t xml:space="preserve">Деятельность аттестуемого педагога по формированию здорового образа жизни учащихся
</t>
  </si>
  <si>
    <t>нет</t>
  </si>
  <si>
    <t>Опыт представлен на различных профессио- нальных сайтах</t>
  </si>
  <si>
    <t>Опыт представлен на собственном профессио- нальном сайте</t>
  </si>
  <si>
    <t xml:space="preserve">Ниже уровня
среднерег. результа- тов </t>
  </si>
  <si>
    <t xml:space="preserve">
На уровне среднерегиональных результатов</t>
  </si>
  <si>
    <t xml:space="preserve">
Выше уровня среднерегиональных результатов</t>
  </si>
  <si>
    <t xml:space="preserve">
Низкий</t>
  </si>
  <si>
    <t xml:space="preserve">
Средний</t>
  </si>
  <si>
    <t xml:space="preserve">
Высокий</t>
  </si>
  <si>
    <t xml:space="preserve">
Снижение качества знаний</t>
  </si>
  <si>
    <t xml:space="preserve">
Стабильное
 качество знаний</t>
  </si>
  <si>
    <t xml:space="preserve">
Повышение
качества знаний
</t>
  </si>
  <si>
    <t>Диаграммы, графики и другие документы, отражаю- щие динамику качества знаний обучающихся</t>
  </si>
  <si>
    <t>Опыт 
не 
представ- лен</t>
  </si>
  <si>
    <t xml:space="preserve">
Не участвует</t>
  </si>
  <si>
    <t xml:space="preserve">
Является экспертом</t>
  </si>
  <si>
    <t xml:space="preserve">
Является председателем экспертной группы</t>
  </si>
  <si>
    <t>Наличие степени доктора  
наук</t>
  </si>
  <si>
    <t xml:space="preserve">имеют стабильные результаты освоения обучающимися, воспитанниками образовательных программ и показатели динамики их достижений выше средних в субъекте Российской Федерации, в том числе с </t>
  </si>
  <si>
    <t>учетом результатов участия обучающихся и воспитанников во всероссийских, международных олимпиадах, конкурсах, соревнованиях (п. 31).</t>
  </si>
  <si>
    <t>активно распространяют собственный опыт в области повышения качества образования и воспитания (п. 31).</t>
  </si>
  <si>
    <t xml:space="preserve">вносят личный вклад в повышение качества образования на основе совершенствования методов обучения и воспитания, инновационной деятельности, в освоение новых образовательных технологий и </t>
  </si>
  <si>
    <t>победитель / призер</t>
  </si>
  <si>
    <t xml:space="preserve">1-5 чел. - 20б.
6 и более - 30б.
Участие - 10б.
</t>
  </si>
  <si>
    <t xml:space="preserve">1-2 чел. - 30б.
3-7 чел. - 40 б
8 и более - 50б.
Участие - 20б.
</t>
  </si>
  <si>
    <t>1-2 чел. - 50б.
3-7 чел - 70б.
 8 и более  - 100б.
Участие - 30б.</t>
  </si>
  <si>
    <t xml:space="preserve">Результаты участия обучающихся в предметных олимпиадах
</t>
  </si>
  <si>
    <t>1 чел. - 170б.
2 и более - 200б.
Участие - 100б.</t>
  </si>
  <si>
    <t>1-2 чел. - 100б.
3-5 чел. - 130б.
6-7 чел. - 150б.
8 и более - 170б.
Участие - 70б.</t>
  </si>
  <si>
    <t xml:space="preserve">Результаты внеурочной деятельности обучающихся (по предмету): </t>
  </si>
  <si>
    <r>
      <t xml:space="preserve">       Показатели   профессиональной  компетентности   при  аттестации   на  первую  и  высшую  квалификационные   категории   педагогических  работников</t>
    </r>
    <r>
      <rPr>
        <b/>
        <i/>
        <sz val="11"/>
        <rFont val="Times New Roman"/>
        <family val="1"/>
        <charset val="204"/>
      </rPr>
      <t xml:space="preserve">   
(Приказ  Минобрнауки  России  «24» марта 2010 г. № 209 «О порядке аттестации педагогических работников государственных и муниципальных образовательных учреждений»).</t>
    </r>
  </si>
  <si>
    <t>Сертифика ты, приказы, справки, программы конференций, семинаров и др.</t>
  </si>
  <si>
    <t xml:space="preserve">10 - 50 </t>
  </si>
  <si>
    <r>
      <t xml:space="preserve">Участие в профессиональных конкурсах * 
</t>
    </r>
    <r>
      <rPr>
        <i/>
        <sz val="10"/>
        <rFont val="Times New Roman"/>
        <family val="1"/>
        <charset val="204"/>
      </rPr>
      <t/>
    </r>
  </si>
  <si>
    <t>Примечание: 
баллы за участие даются только при отсутствии победителей и призеров
(см. Приложение 3)</t>
  </si>
  <si>
    <r>
      <t>Выступления на научно-практических конференциях, педагогических чтениях,  семинарах, секциях ШМО/ГМО/РМО (за исключением вопросов организационного характера)  и др.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3)</t>
    </r>
  </si>
  <si>
    <r>
      <t>Проведение открытых уроков, занятий, мероприятий, мастер-классов и др.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3)</t>
    </r>
  </si>
  <si>
    <r>
      <t>Участие в проектно-исследовательской, опытно-экспериментальной и др. научной деятельности *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3)</t>
    </r>
  </si>
  <si>
    <r>
      <t>Участие в деятельности экспертных комиссий, апелляционных комиссий, аттестационных комиссий (до 2011 г.), предметных комиссий, профессиональных ассоциаций,  постоянно действующих семинаров,  жюри профессиональных конкурсов и др.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3)</t>
    </r>
  </si>
  <si>
    <r>
      <t>Участие в работе экспертных комиссий по проверке экзаменационных работ ГИА/ЕГЭ*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3)</t>
    </r>
  </si>
  <si>
    <r>
      <t>Участие в деятельности  экспертных групп по аттестации *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3)</t>
    </r>
  </si>
  <si>
    <r>
      <t>Почетные звания, профессиональные награды и премии за весь период профессиональной деятельности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3)</t>
    </r>
  </si>
  <si>
    <r>
      <t xml:space="preserve">Курсы повышения квалификации 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5)</t>
    </r>
  </si>
  <si>
    <r>
      <t xml:space="preserve"> </t>
    </r>
    <r>
      <rPr>
        <sz val="11"/>
        <rFont val="Times New Roman"/>
        <family val="1"/>
        <charset val="204"/>
      </rPr>
      <t>-  Второе профессиональное образование (ВПО) *
 -  профессиональная переподготовка (ПП) *
 -  стажировка (СТ)*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5)</t>
    </r>
  </si>
  <si>
    <r>
      <t xml:space="preserve">Результаты итоговой аттестации в форме ЕГЭ 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(средние данные за межаттестационный период
см.  Приложение 6)</t>
    </r>
  </si>
  <si>
    <r>
      <t>Качество знаний по результатам внешнего контроля*</t>
    </r>
    <r>
      <rPr>
        <i/>
        <sz val="11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
(с учетом статуса образовательного учреждения
см.  Приложение  6)</t>
    </r>
  </si>
  <si>
    <r>
      <t>Динамика качества знаний по результатам внешнего контроля*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(доля обучающихся, успевающих на «4» и «5»
см.  Приложение 6)</t>
    </r>
  </si>
  <si>
    <r>
      <t xml:space="preserve">Качество знаний по результатам внутреннего контроля 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 учетом статуса образовательного учреждения
см. Приложение 6)</t>
    </r>
  </si>
  <si>
    <t>1. Инвариант академический 
           +
2. Инвариант кафедральный  
          +
3.Вариативные программы курсов</t>
  </si>
  <si>
    <t>Освоение индивидуаль- ной программы повышения квалификации в полном объеме:</t>
  </si>
  <si>
    <t>учитель</t>
  </si>
  <si>
    <t>воспитатель</t>
  </si>
  <si>
    <t>старший воспитатель</t>
  </si>
  <si>
    <t>дефектолог</t>
  </si>
  <si>
    <t>воспитателя</t>
  </si>
  <si>
    <t>дефектолога</t>
  </si>
  <si>
    <t>старшего воспитателя</t>
  </si>
  <si>
    <t>учителя</t>
  </si>
  <si>
    <t>преподаватель</t>
  </si>
  <si>
    <t>преподавателя</t>
  </si>
  <si>
    <t>социальный педагог</t>
  </si>
  <si>
    <t>социального педагога</t>
  </si>
  <si>
    <t>логопед</t>
  </si>
  <si>
    <t>логопеда</t>
  </si>
  <si>
    <t>психолог</t>
  </si>
  <si>
    <t>психолога</t>
  </si>
  <si>
    <t>воспитатель группы продленного дня</t>
  </si>
  <si>
    <t>педагог</t>
  </si>
  <si>
    <t>педагога</t>
  </si>
  <si>
    <t>воспитателя ГПД</t>
  </si>
  <si>
    <t>руководитель физ.воспитания</t>
  </si>
  <si>
    <t>руководителя физ. воспитания</t>
  </si>
  <si>
    <t>инструктор по труду</t>
  </si>
  <si>
    <t>инструктор по физической культуре</t>
  </si>
  <si>
    <t>инструктор-методист</t>
  </si>
  <si>
    <t>концертмейстер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</si>
  <si>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</si>
  <si>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</si>
  <si>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</si>
  <si>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</si>
  <si>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тренер-преподаватель</t>
  </si>
  <si>
    <t>учитель-логопед</t>
  </si>
  <si>
    <t>методист</t>
  </si>
  <si>
    <t>для листа ЭЗ</t>
  </si>
  <si>
    <t>без пробелов</t>
  </si>
  <si>
    <t>ФИО с инициалами</t>
  </si>
  <si>
    <t>Длина в Р.п.</t>
  </si>
  <si>
    <t xml:space="preserve">преподаватель-организатор </t>
  </si>
  <si>
    <t xml:space="preserve">преподавателя-организатора </t>
  </si>
  <si>
    <t>квалификация 
в Род.падеже</t>
  </si>
  <si>
    <r>
      <t xml:space="preserve">Список должностей 
</t>
    </r>
    <r>
      <rPr>
        <b/>
        <i/>
        <sz val="10"/>
        <rFont val="Arial Cyr"/>
        <charset val="204"/>
      </rPr>
      <t>отсортирован по алфавиту</t>
    </r>
  </si>
  <si>
    <t>v</t>
  </si>
  <si>
    <t>наличие специализации</t>
  </si>
  <si>
    <t>Подпись председателя экспертной группы</t>
  </si>
  <si>
    <t>Председатель экспертной группы</t>
  </si>
  <si>
    <t>1)</t>
  </si>
  <si>
    <t>2)</t>
  </si>
  <si>
    <t>3)</t>
  </si>
  <si>
    <t>Кол-во членов экспертной группы (без председателя)</t>
  </si>
  <si>
    <t>Всего набрано аттестуемым (cумма баллов)</t>
  </si>
  <si>
    <t>Перейти на лист 'ЭЗ'</t>
  </si>
  <si>
    <t>Проверить правильность заполнения данных</t>
  </si>
  <si>
    <t>вернуться на лист 'общие сведения'</t>
  </si>
  <si>
    <t>в начало Экспертного заключения</t>
  </si>
  <si>
    <t>С заключением ознакомлен(а)  и согласен (согласна) / не согласен (не согласна)</t>
  </si>
  <si>
    <t>1 комис/жюри - 80б.</t>
  </si>
  <si>
    <t>2 комис/жюри - 90б.</t>
  </si>
  <si>
    <t>3 и более - 100б.</t>
  </si>
  <si>
    <t>1 мероп.- 50б.</t>
  </si>
  <si>
    <t>1 мероп.- 70б.</t>
  </si>
  <si>
    <t>2 мероп.- 60б.</t>
  </si>
  <si>
    <t>2 мероп.- 80б.</t>
  </si>
  <si>
    <t>3 мероп.- 90б.</t>
  </si>
  <si>
    <t>1-2 мероп- 10б</t>
  </si>
  <si>
    <t>1-2 мероп- 30б</t>
  </si>
  <si>
    <t>3-7 мероп- 20б</t>
  </si>
  <si>
    <t>3-7мероп-  40б</t>
  </si>
  <si>
    <r>
      <t>Публичное представление собственного педагогического опыта на сайте *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(см. Приложение 3 и 4)</t>
    </r>
  </si>
  <si>
    <t>10-200</t>
  </si>
  <si>
    <t>10-100</t>
  </si>
  <si>
    <t>110-200</t>
  </si>
  <si>
    <r>
      <t>Динамика качества знаний по результатам внутреннего контроля</t>
    </r>
    <r>
      <rPr>
        <i/>
        <sz val="10"/>
        <rFont val="Times New Roman"/>
        <family val="1"/>
        <charset val="204"/>
      </rPr>
      <t xml:space="preserve"> 
(доля обучающихся, успевающих на «4» и «5» 
см.  Приложение  6)</t>
    </r>
  </si>
  <si>
    <r>
      <t xml:space="preserve">Результаты итоговой аттестации в форме ГИА 
</t>
    </r>
    <r>
      <rPr>
        <i/>
        <sz val="10"/>
        <rFont val="Times New Roman"/>
        <family val="1"/>
        <charset val="204"/>
      </rPr>
      <t>(средние данные за межаттестационный период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см.  Приложение 6</t>
    </r>
    <r>
      <rPr>
        <sz val="10"/>
        <rFont val="Times New Roman"/>
        <family val="1"/>
        <charset val="204"/>
      </rPr>
      <t>)</t>
    </r>
  </si>
  <si>
    <t xml:space="preserve">Результаты 
ГИА
</t>
  </si>
  <si>
    <t>3.11.</t>
  </si>
  <si>
    <t>на учителя  основной и старшей ступени среднего полного общего образования  
с учетом результатов государственной итоговой аттестации (ГИА) 
и единого государственного экзамена (ЕГЭ)</t>
  </si>
  <si>
    <t xml:space="preserve">  –   1330</t>
  </si>
  <si>
    <r>
      <t>Профессиональное научное развитие</t>
    </r>
    <r>
      <rPr>
        <vertAlign val="superscript"/>
        <sz val="11"/>
        <rFont val="Times New Roman"/>
        <family val="1"/>
        <charset val="204"/>
      </rPr>
      <t xml:space="preserve">*
</t>
    </r>
    <r>
      <rPr>
        <i/>
        <sz val="10"/>
        <rFont val="Times New Roman"/>
        <family val="1"/>
        <charset val="204"/>
      </rPr>
      <t>(см. Приложение 5)</t>
    </r>
  </si>
  <si>
    <r>
      <t xml:space="preserve">Примечание: 
баллы за участие даются только при отсутствии победителей и призеров
(см.  Приложение  7)
</t>
    </r>
    <r>
      <rPr>
        <b/>
        <i/>
        <sz val="10"/>
        <rFont val="Times New Roman"/>
        <family val="1"/>
        <charset val="204"/>
      </rPr>
      <t>Подтверждающие документы:</t>
    </r>
    <r>
      <rPr>
        <i/>
        <sz val="10"/>
        <rFont val="Times New Roman"/>
        <family val="1"/>
        <charset val="204"/>
      </rPr>
      <t xml:space="preserve"> грамоты, дипломы или другие документы победителей, призеров и участников олимпиад</t>
    </r>
  </si>
  <si>
    <r>
      <t xml:space="preserve"> -     конкурсы
 -     турниры, 
 -     выставки и др.</t>
    </r>
    <r>
      <rPr>
        <sz val="10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 xml:space="preserve">(см.  Приложение  7)
</t>
    </r>
    <r>
      <rPr>
        <b/>
        <i/>
        <sz val="10"/>
        <rFont val="Times New Roman"/>
        <family val="1"/>
        <charset val="204"/>
      </rPr>
      <t xml:space="preserve">Подтверждающие документы: </t>
    </r>
    <r>
      <rPr>
        <i/>
        <sz val="10"/>
        <rFont val="Times New Roman"/>
        <family val="1"/>
        <charset val="204"/>
      </rPr>
      <t xml:space="preserve">
грамоты, дипломы или другие документы, подтверждающие победы, призовые места и участие</t>
    </r>
  </si>
  <si>
    <r>
      <t>Результаты внеурочной деятельности обучающихся (по предмету):
научно-практические конференции, семинары и др.</t>
    </r>
    <r>
      <rPr>
        <sz val="10"/>
        <rFont val="Times New Roman"/>
        <family val="1"/>
        <charset val="204"/>
      </rPr>
      <t xml:space="preserve">
(</t>
    </r>
    <r>
      <rPr>
        <i/>
        <sz val="10"/>
        <rFont val="Times New Roman"/>
        <family val="1"/>
        <charset val="204"/>
      </rPr>
      <t>см.  Приложение  7</t>
    </r>
    <r>
      <rPr>
        <sz val="10"/>
        <rFont val="Times New Roman"/>
        <family val="1"/>
        <charset val="204"/>
      </rPr>
      <t xml:space="preserve">)
</t>
    </r>
    <r>
      <rPr>
        <b/>
        <i/>
        <sz val="10"/>
        <rFont val="Times New Roman"/>
        <family val="1"/>
        <charset val="204"/>
      </rPr>
      <t>Подтверждающие документы:</t>
    </r>
    <r>
      <rPr>
        <i/>
        <sz val="10"/>
        <rFont val="Times New Roman"/>
        <family val="1"/>
        <charset val="204"/>
      </rPr>
      <t xml:space="preserve"> грамоты, дипломы или другие документы, подтверждающие участие в конференции, семинаре</t>
    </r>
  </si>
  <si>
    <t>Не руководит</t>
  </si>
  <si>
    <t xml:space="preserve">Муниципальный/зональный </t>
  </si>
  <si>
    <t>Диаграммы, графики и другие документы, отражаю- щие качество знаний обучающихся</t>
  </si>
  <si>
    <t xml:space="preserve">Экспертное заключение   </t>
  </si>
  <si>
    <t>муниципальный район</t>
  </si>
  <si>
    <t>Истринский</t>
  </si>
  <si>
    <t>(Владеет современными образовательными 
технологиями /методиками 
и эффективно применяет их в УВП)
см. Приложение 1 и Приложение 2</t>
  </si>
  <si>
    <t>ноября</t>
  </si>
</sst>
</file>

<file path=xl/styles.xml><?xml version="1.0" encoding="utf-8"?>
<styleSheet xmlns="http://schemas.openxmlformats.org/spreadsheetml/2006/main">
  <numFmts count="1">
    <numFmt numFmtId="179" formatCode="dd/mm/yyyy\ &quot;г.&quot;"/>
  </numFmts>
  <fonts count="90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Symbol"/>
      <family val="1"/>
      <charset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Cyr"/>
      <charset val="204"/>
    </font>
    <font>
      <i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0"/>
      <color indexed="9"/>
      <name val="Arial Cyr"/>
      <charset val="204"/>
    </font>
    <font>
      <vertAlign val="superscript"/>
      <sz val="9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trike/>
      <sz val="10"/>
      <name val="Times New Roman"/>
      <family val="1"/>
      <charset val="204"/>
    </font>
    <font>
      <b/>
      <sz val="11"/>
      <color indexed="10"/>
      <name val="Arial Cyr"/>
      <charset val="204"/>
    </font>
    <font>
      <b/>
      <sz val="10"/>
      <color indexed="10"/>
      <name val="Arial Cyr"/>
      <charset val="204"/>
    </font>
    <font>
      <sz val="9"/>
      <name val="Arial Cyr"/>
      <charset val="204"/>
    </font>
    <font>
      <b/>
      <i/>
      <sz val="10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Arial Cyr"/>
      <charset val="204"/>
    </font>
    <font>
      <sz val="10"/>
      <color indexed="18"/>
      <name val="Arial Cyr"/>
      <charset val="204"/>
    </font>
    <font>
      <b/>
      <sz val="12"/>
      <color indexed="18"/>
      <name val="Arial"/>
      <family val="2"/>
      <charset val="204"/>
    </font>
    <font>
      <b/>
      <sz val="12"/>
      <color indexed="12"/>
      <name val="Arial Cyr"/>
      <charset val="204"/>
    </font>
    <font>
      <i/>
      <sz val="10"/>
      <name val="Arial Cyr"/>
      <charset val="204"/>
    </font>
    <font>
      <sz val="10"/>
      <name val="Symbol"/>
      <family val="1"/>
      <charset val="2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color indexed="12"/>
      <name val="Arial Cyr"/>
      <charset val="204"/>
    </font>
    <font>
      <sz val="12"/>
      <color indexed="8"/>
      <name val="Times New Roman"/>
      <family val="1"/>
      <charset val="204"/>
    </font>
    <font>
      <sz val="10"/>
      <color indexed="17"/>
      <name val="Arial Cyr"/>
      <charset val="204"/>
    </font>
    <font>
      <sz val="10"/>
      <color indexed="20"/>
      <name val="Arial Cyr"/>
      <charset val="204"/>
    </font>
    <font>
      <b/>
      <sz val="11"/>
      <color indexed="20"/>
      <name val="Arial Cyr"/>
      <charset val="204"/>
    </font>
    <font>
      <sz val="10"/>
      <color indexed="57"/>
      <name val="Arial Cyr"/>
      <charset val="204"/>
    </font>
    <font>
      <i/>
      <sz val="11"/>
      <color indexed="62"/>
      <name val="Times New Roman"/>
      <family val="1"/>
      <charset val="204"/>
    </font>
    <font>
      <sz val="11"/>
      <color indexed="62"/>
      <name val="Times New Roman"/>
      <family val="1"/>
      <charset val="204"/>
    </font>
    <font>
      <b/>
      <sz val="11"/>
      <color indexed="62"/>
      <name val="Arial Cyr"/>
      <charset val="204"/>
    </font>
    <font>
      <b/>
      <i/>
      <sz val="10"/>
      <name val="Arial Cyr"/>
      <charset val="204"/>
    </font>
    <font>
      <i/>
      <vertAlign val="superscript"/>
      <sz val="12"/>
      <name val="Times New Roman"/>
      <family val="1"/>
      <charset val="204"/>
    </font>
    <font>
      <sz val="10"/>
      <color indexed="47"/>
      <name val="Arial Cyr"/>
      <charset val="204"/>
    </font>
    <font>
      <b/>
      <sz val="11"/>
      <color indexed="9"/>
      <name val="Arial Cyr"/>
      <charset val="204"/>
    </font>
    <font>
      <b/>
      <sz val="14"/>
      <name val="Times New Roman"/>
      <family val="1"/>
      <charset val="204"/>
    </font>
    <font>
      <b/>
      <u/>
      <sz val="12"/>
      <color indexed="12"/>
      <name val="Arial Cyr"/>
      <charset val="204"/>
    </font>
    <font>
      <b/>
      <sz val="12"/>
      <color indexed="20"/>
      <name val="Arial Cyr"/>
      <charset val="204"/>
    </font>
    <font>
      <b/>
      <sz val="12"/>
      <color indexed="17"/>
      <name val="Arial Cyr"/>
      <charset val="204"/>
    </font>
    <font>
      <b/>
      <sz val="12"/>
      <color indexed="57"/>
      <name val="Arial Cyr"/>
      <charset val="204"/>
    </font>
    <font>
      <b/>
      <sz val="14"/>
      <name val="Arial Cyr"/>
      <charset val="204"/>
    </font>
    <font>
      <i/>
      <sz val="12"/>
      <color indexed="12"/>
      <name val="Arial Cyr"/>
      <charset val="204"/>
    </font>
    <font>
      <i/>
      <sz val="11"/>
      <color indexed="12"/>
      <name val="Arial Cyr"/>
      <charset val="204"/>
    </font>
    <font>
      <i/>
      <vertAlign val="superscript"/>
      <sz val="11"/>
      <name val="Arial"/>
      <family val="2"/>
      <charset val="204"/>
    </font>
    <font>
      <i/>
      <sz val="9"/>
      <name val="Arial Cyr"/>
      <charset val="204"/>
    </font>
    <font>
      <b/>
      <sz val="9"/>
      <name val="Times New Roman"/>
      <family val="1"/>
      <charset val="204"/>
    </font>
    <font>
      <sz val="9"/>
      <name val="Symbol"/>
      <family val="1"/>
      <charset val="2"/>
    </font>
    <font>
      <b/>
      <sz val="9"/>
      <name val="Arial"/>
      <family val="2"/>
      <charset val="204"/>
    </font>
    <font>
      <b/>
      <sz val="9"/>
      <name val="Arial Cyr"/>
      <charset val="204"/>
    </font>
    <font>
      <b/>
      <sz val="10"/>
      <color indexed="18"/>
      <name val="Arial Cyr"/>
      <charset val="204"/>
    </font>
    <font>
      <i/>
      <sz val="8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8"/>
      <color indexed="9"/>
      <name val="Arial Cyr"/>
      <charset val="204"/>
    </font>
    <font>
      <b/>
      <sz val="8"/>
      <color indexed="62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</cellStyleXfs>
  <cellXfs count="709">
    <xf numFmtId="0" fontId="0" fillId="0" borderId="0" xfId="0"/>
    <xf numFmtId="0" fontId="8" fillId="0" borderId="1" xfId="0" applyFont="1" applyBorder="1" applyAlignment="1" applyProtection="1">
      <alignment horizontal="center" vertical="top" wrapText="1"/>
      <protection hidden="1"/>
    </xf>
    <xf numFmtId="0" fontId="8" fillId="0" borderId="2" xfId="0" applyFont="1" applyBorder="1" applyAlignment="1" applyProtection="1">
      <alignment horizontal="center" vertical="top" wrapText="1"/>
      <protection hidden="1"/>
    </xf>
    <xf numFmtId="0" fontId="10" fillId="0" borderId="2" xfId="0" applyFont="1" applyBorder="1" applyAlignment="1" applyProtection="1">
      <alignment horizontal="center" vertical="top" wrapText="1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24" fillId="0" borderId="0" xfId="0" applyFont="1" applyAlignment="1" applyProtection="1">
      <alignment horizontal="left" vertical="top"/>
      <protection hidden="1"/>
    </xf>
    <xf numFmtId="0" fontId="20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24" fillId="0" borderId="0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20" fillId="0" borderId="0" xfId="0" applyFont="1" applyBorder="1" applyAlignment="1" applyProtection="1">
      <alignment horizontal="left" vertical="top" inden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10" fillId="0" borderId="3" xfId="0" applyFont="1" applyBorder="1" applyAlignment="1" applyProtection="1">
      <alignment horizontal="center" vertical="top" wrapText="1"/>
      <protection hidden="1"/>
    </xf>
    <xf numFmtId="0" fontId="10" fillId="0" borderId="4" xfId="0" applyFont="1" applyBorder="1" applyAlignment="1" applyProtection="1">
      <alignment horizontal="center" vertical="top" wrapText="1"/>
      <protection hidden="1"/>
    </xf>
    <xf numFmtId="49" fontId="10" fillId="0" borderId="2" xfId="0" applyNumberFormat="1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8" fillId="0" borderId="3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7" xfId="0" applyFont="1" applyBorder="1" applyAlignment="1" applyProtection="1">
      <alignment horizontal="center" vertical="top" wrapText="1"/>
      <protection hidden="1"/>
    </xf>
    <xf numFmtId="0" fontId="8" fillId="0" borderId="0" xfId="0" applyFont="1" applyBorder="1" applyAlignment="1" applyProtection="1">
      <alignment horizontal="center" vertical="top" wrapText="1"/>
      <protection hidden="1"/>
    </xf>
    <xf numFmtId="0" fontId="8" fillId="0" borderId="8" xfId="0" applyFont="1" applyBorder="1" applyAlignment="1" applyProtection="1">
      <alignment horizontal="center" vertical="top" wrapText="1"/>
      <protection hidden="1"/>
    </xf>
    <xf numFmtId="0" fontId="10" fillId="0" borderId="2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0" fillId="0" borderId="0" xfId="0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left" vertical="top"/>
      <protection hidden="1"/>
    </xf>
    <xf numFmtId="0" fontId="8" fillId="0" borderId="9" xfId="0" applyFont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Border="1" applyProtection="1">
      <protection hidden="1"/>
    </xf>
    <xf numFmtId="0" fontId="26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left" vertical="top" indent="1"/>
      <protection hidden="1"/>
    </xf>
    <xf numFmtId="0" fontId="7" fillId="0" borderId="0" xfId="0" applyFont="1" applyBorder="1" applyAlignment="1" applyProtection="1">
      <alignment horizontal="left" indent="1"/>
      <protection hidden="1"/>
    </xf>
    <xf numFmtId="0" fontId="7" fillId="0" borderId="0" xfId="0" applyFont="1" applyAlignment="1" applyProtection="1">
      <alignment horizontal="left" indent="1"/>
      <protection hidden="1"/>
    </xf>
    <xf numFmtId="0" fontId="7" fillId="0" borderId="0" xfId="0" applyFont="1" applyFill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3" fillId="0" borderId="0" xfId="0" applyFont="1" applyBorder="1" applyAlignment="1" applyProtection="1">
      <alignment horizontal="center" vertical="top" wrapText="1"/>
      <protection hidden="1"/>
    </xf>
    <xf numFmtId="0" fontId="24" fillId="0" borderId="0" xfId="0" applyFont="1" applyAlignment="1" applyProtection="1">
      <protection hidden="1"/>
    </xf>
    <xf numFmtId="0" fontId="33" fillId="0" borderId="0" xfId="0" applyFont="1" applyAlignment="1" applyProtection="1">
      <protection hidden="1"/>
    </xf>
    <xf numFmtId="0" fontId="28" fillId="0" borderId="0" xfId="0" applyFont="1" applyAlignment="1" applyProtection="1">
      <protection hidden="1"/>
    </xf>
    <xf numFmtId="0" fontId="33" fillId="0" borderId="0" xfId="0" applyFont="1" applyBorder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20" fillId="0" borderId="0" xfId="0" applyFont="1" applyBorder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31" fillId="0" borderId="0" xfId="0" applyFont="1" applyAlignment="1" applyProtection="1">
      <alignment horizontal="left"/>
      <protection hidden="1"/>
    </xf>
    <xf numFmtId="0" fontId="3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2" borderId="3" xfId="0" applyFill="1" applyBorder="1" applyAlignment="1" applyProtection="1">
      <alignment horizontal="right" vertical="center"/>
      <protection hidden="1"/>
    </xf>
    <xf numFmtId="0" fontId="0" fillId="2" borderId="6" xfId="0" applyFill="1" applyBorder="1" applyAlignment="1" applyProtection="1">
      <alignment horizontal="right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  <xf numFmtId="0" fontId="0" fillId="3" borderId="5" xfId="0" applyFill="1" applyBorder="1" applyAlignment="1" applyProtection="1">
      <alignment horizontal="right" vertical="center"/>
      <protection hidden="1"/>
    </xf>
    <xf numFmtId="0" fontId="0" fillId="3" borderId="8" xfId="0" applyFill="1" applyBorder="1" applyAlignment="1" applyProtection="1">
      <alignment horizontal="right" vertical="center"/>
      <protection hidden="1"/>
    </xf>
    <xf numFmtId="0" fontId="0" fillId="3" borderId="1" xfId="0" applyFill="1" applyBorder="1" applyAlignment="1" applyProtection="1">
      <alignment horizontal="right" vertical="center"/>
      <protection hidden="1"/>
    </xf>
    <xf numFmtId="0" fontId="0" fillId="3" borderId="7" xfId="0" applyFill="1" applyBorder="1" applyAlignment="1" applyProtection="1">
      <alignment horizontal="right" vertical="center"/>
      <protection hidden="1"/>
    </xf>
    <xf numFmtId="0" fontId="0" fillId="3" borderId="10" xfId="0" applyFill="1" applyBorder="1" applyAlignment="1" applyProtection="1">
      <alignment horizontal="right" vertical="center"/>
      <protection hidden="1"/>
    </xf>
    <xf numFmtId="0" fontId="0" fillId="3" borderId="2" xfId="0" applyFill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right" vertical="center"/>
      <protection hidden="1"/>
    </xf>
    <xf numFmtId="0" fontId="0" fillId="0" borderId="11" xfId="0" applyBorder="1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right" vertical="center"/>
      <protection hidden="1"/>
    </xf>
    <xf numFmtId="0" fontId="0" fillId="3" borderId="11" xfId="0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0" fillId="3" borderId="0" xfId="0" applyFill="1" applyBorder="1" applyAlignment="1" applyProtection="1">
      <alignment horizontal="right" vertical="center"/>
      <protection hidden="1"/>
    </xf>
    <xf numFmtId="0" fontId="26" fillId="0" borderId="0" xfId="0" applyFont="1" applyBorder="1" applyAlignment="1" applyProtection="1">
      <alignment horizontal="right" vertic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0" fontId="0" fillId="4" borderId="8" xfId="0" applyFill="1" applyBorder="1" applyAlignment="1" applyProtection="1">
      <alignment horizontal="right" vertical="center"/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4" borderId="7" xfId="0" applyFill="1" applyBorder="1" applyAlignment="1" applyProtection="1">
      <alignment horizontal="right" vertical="center"/>
      <protection hidden="1"/>
    </xf>
    <xf numFmtId="0" fontId="0" fillId="4" borderId="11" xfId="0" applyFill="1" applyBorder="1" applyAlignment="1" applyProtection="1">
      <alignment horizontal="right" vertical="center"/>
      <protection hidden="1"/>
    </xf>
    <xf numFmtId="0" fontId="0" fillId="4" borderId="12" xfId="0" applyFill="1" applyBorder="1" applyAlignment="1" applyProtection="1">
      <alignment horizontal="right" vertical="center"/>
      <protection hidden="1"/>
    </xf>
    <xf numFmtId="0" fontId="0" fillId="3" borderId="5" xfId="0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4" borderId="2" xfId="0" applyFill="1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37" fillId="0" borderId="0" xfId="0" applyFont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center" vertical="top" wrapText="1"/>
      <protection hidden="1"/>
    </xf>
    <xf numFmtId="0" fontId="12" fillId="0" borderId="0" xfId="0" applyFont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30" fillId="0" borderId="13" xfId="0" applyFont="1" applyBorder="1" applyAlignment="1" applyProtection="1">
      <alignment horizontal="center" vertical="top"/>
      <protection hidden="1"/>
    </xf>
    <xf numFmtId="0" fontId="3" fillId="0" borderId="14" xfId="0" applyFont="1" applyBorder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24" fillId="0" borderId="0" xfId="0" applyFont="1" applyFill="1" applyBorder="1" applyAlignment="1" applyProtection="1">
      <alignment vertical="top"/>
      <protection hidden="1"/>
    </xf>
    <xf numFmtId="14" fontId="24" fillId="0" borderId="13" xfId="0" applyNumberFormat="1" applyFont="1" applyFill="1" applyBorder="1" applyAlignment="1" applyProtection="1">
      <alignment horizontal="left" vertical="top"/>
      <protection hidden="1"/>
    </xf>
    <xf numFmtId="17" fontId="10" fillId="0" borderId="2" xfId="0" applyNumberFormat="1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vertical="top"/>
      <protection hidden="1"/>
    </xf>
    <xf numFmtId="0" fontId="8" fillId="0" borderId="6" xfId="0" applyFont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33" fillId="0" borderId="0" xfId="0" applyFont="1" applyBorder="1" applyAlignment="1" applyProtection="1">
      <alignment horizontal="left" indent="1"/>
      <protection hidden="1"/>
    </xf>
    <xf numFmtId="0" fontId="14" fillId="0" borderId="0" xfId="0" applyFont="1" applyBorder="1" applyAlignment="1" applyProtection="1">
      <alignment vertical="top" wrapText="1"/>
      <protection hidden="1"/>
    </xf>
    <xf numFmtId="0" fontId="14" fillId="0" borderId="6" xfId="0" applyFont="1" applyBorder="1" applyAlignment="1" applyProtection="1">
      <alignment vertical="top" wrapText="1"/>
      <protection hidden="1"/>
    </xf>
    <xf numFmtId="0" fontId="8" fillId="0" borderId="1" xfId="0" applyFont="1" applyBorder="1" applyAlignment="1" applyProtection="1">
      <alignment vertical="top" wrapText="1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vertical="top" wrapText="1"/>
      <protection hidden="1"/>
    </xf>
    <xf numFmtId="0" fontId="16" fillId="0" borderId="4" xfId="0" applyFont="1" applyBorder="1" applyAlignment="1" applyProtection="1">
      <alignment vertical="top" wrapText="1"/>
      <protection hidden="1"/>
    </xf>
    <xf numFmtId="0" fontId="7" fillId="0" borderId="13" xfId="0" applyFont="1" applyBorder="1" applyAlignment="1" applyProtection="1">
      <alignment horizontal="left" vertical="top" wrapText="1"/>
      <protection hidden="1"/>
    </xf>
    <xf numFmtId="0" fontId="42" fillId="0" borderId="0" xfId="0" applyFont="1" applyBorder="1" applyAlignment="1" applyProtection="1">
      <alignment horizontal="right" vertical="center"/>
      <protection hidden="1"/>
    </xf>
    <xf numFmtId="0" fontId="43" fillId="0" borderId="0" xfId="0" applyFont="1" applyBorder="1" applyAlignment="1" applyProtection="1">
      <alignment horizontal="right" vertical="center"/>
      <protection hidden="1"/>
    </xf>
    <xf numFmtId="0" fontId="0" fillId="2" borderId="1" xfId="0" applyFill="1" applyBorder="1" applyAlignment="1" applyProtection="1">
      <alignment horizontal="right" vertical="center"/>
      <protection hidden="1"/>
    </xf>
    <xf numFmtId="0" fontId="0" fillId="2" borderId="5" xfId="0" applyFill="1" applyBorder="1" applyAlignment="1" applyProtection="1">
      <alignment horizontal="right" vertical="center"/>
      <protection hidden="1"/>
    </xf>
    <xf numFmtId="0" fontId="27" fillId="0" borderId="13" xfId="0" applyFont="1" applyBorder="1" applyAlignment="1" applyProtection="1">
      <alignment horizontal="right" vertical="top" indent="1"/>
      <protection hidden="1"/>
    </xf>
    <xf numFmtId="0" fontId="16" fillId="0" borderId="0" xfId="0" applyFont="1" applyBorder="1" applyAlignment="1" applyProtection="1">
      <alignment vertical="top" wrapText="1"/>
      <protection hidden="1"/>
    </xf>
    <xf numFmtId="0" fontId="16" fillId="0" borderId="7" xfId="0" applyFont="1" applyBorder="1" applyAlignment="1" applyProtection="1">
      <alignment vertical="top" wrapText="1"/>
      <protection hidden="1"/>
    </xf>
    <xf numFmtId="0" fontId="44" fillId="0" borderId="6" xfId="0" applyFont="1" applyBorder="1" applyAlignment="1" applyProtection="1">
      <alignment horizontal="left" vertical="top"/>
      <protection hidden="1"/>
    </xf>
    <xf numFmtId="0" fontId="44" fillId="0" borderId="0" xfId="0" applyFont="1" applyBorder="1" applyAlignment="1" applyProtection="1">
      <alignment horizontal="left" vertical="top"/>
      <protection hidden="1"/>
    </xf>
    <xf numFmtId="0" fontId="44" fillId="0" borderId="4" xfId="0" applyFont="1" applyBorder="1" applyAlignment="1" applyProtection="1">
      <alignment horizontal="left" vertical="top"/>
      <protection hidden="1"/>
    </xf>
    <xf numFmtId="0" fontId="45" fillId="0" borderId="0" xfId="0" applyFont="1" applyBorder="1" applyAlignment="1" applyProtection="1">
      <alignment vertical="top" wrapText="1"/>
      <protection hidden="1"/>
    </xf>
    <xf numFmtId="0" fontId="45" fillId="0" borderId="6" xfId="0" applyFont="1" applyBorder="1" applyAlignment="1" applyProtection="1">
      <alignment vertical="top" wrapText="1"/>
      <protection hidden="1"/>
    </xf>
    <xf numFmtId="0" fontId="16" fillId="0" borderId="1" xfId="0" applyFont="1" applyBorder="1" applyAlignment="1" applyProtection="1">
      <alignment vertical="top" wrapText="1"/>
      <protection hidden="1"/>
    </xf>
    <xf numFmtId="0" fontId="44" fillId="0" borderId="4" xfId="0" applyFont="1" applyBorder="1" applyProtection="1">
      <protection hidden="1"/>
    </xf>
    <xf numFmtId="0" fontId="13" fillId="0" borderId="11" xfId="0" applyFont="1" applyBorder="1" applyAlignment="1" applyProtection="1">
      <alignment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16" fillId="0" borderId="1" xfId="0" applyFont="1" applyBorder="1" applyAlignment="1" applyProtection="1">
      <alignment horizontal="left" vertical="top" wrapText="1"/>
      <protection hidden="1"/>
    </xf>
    <xf numFmtId="0" fontId="16" fillId="0" borderId="1" xfId="0" applyFont="1" applyBorder="1" applyAlignment="1" applyProtection="1">
      <alignment horizontal="center" vertical="top" wrapText="1"/>
      <protection hidden="1"/>
    </xf>
    <xf numFmtId="0" fontId="16" fillId="0" borderId="6" xfId="0" applyFont="1" applyBorder="1" applyAlignment="1" applyProtection="1">
      <alignment horizontal="center" vertical="top" wrapText="1"/>
      <protection hidden="1"/>
    </xf>
    <xf numFmtId="0" fontId="16" fillId="0" borderId="0" xfId="0" applyFont="1" applyBorder="1" applyAlignment="1" applyProtection="1">
      <alignment horizontal="center" vertical="top" wrapText="1"/>
      <protection hidden="1"/>
    </xf>
    <xf numFmtId="0" fontId="16" fillId="0" borderId="6" xfId="0" applyFont="1" applyBorder="1" applyAlignment="1" applyProtection="1">
      <alignment horizontal="justify" vertical="top" wrapText="1"/>
      <protection hidden="1"/>
    </xf>
    <xf numFmtId="0" fontId="13" fillId="0" borderId="0" xfId="0" applyFont="1" applyBorder="1" applyAlignment="1" applyProtection="1">
      <alignment horizontal="center" vertical="top" wrapText="1"/>
      <protection hidden="1"/>
    </xf>
    <xf numFmtId="0" fontId="13" fillId="0" borderId="0" xfId="0" applyFont="1" applyBorder="1" applyAlignment="1" applyProtection="1">
      <alignment horizontal="left" vertical="top" wrapText="1"/>
      <protection hidden="1"/>
    </xf>
    <xf numFmtId="0" fontId="0" fillId="0" borderId="5" xfId="0" applyFill="1" applyBorder="1" applyAlignment="1" applyProtection="1">
      <alignment horizontal="left" vertical="center"/>
      <protection hidden="1"/>
    </xf>
    <xf numFmtId="0" fontId="0" fillId="0" borderId="8" xfId="0" applyFill="1" applyBorder="1" applyAlignment="1" applyProtection="1">
      <alignment horizontal="right" vertical="center"/>
      <protection hidden="1"/>
    </xf>
    <xf numFmtId="0" fontId="44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wrapText="1"/>
      <protection hidden="1"/>
    </xf>
    <xf numFmtId="0" fontId="10" fillId="0" borderId="5" xfId="0" applyFont="1" applyBorder="1" applyAlignment="1" applyProtection="1">
      <alignment vertical="center" wrapText="1"/>
      <protection hidden="1"/>
    </xf>
    <xf numFmtId="0" fontId="10" fillId="0" borderId="11" xfId="0" applyFont="1" applyBorder="1" applyAlignment="1" applyProtection="1">
      <alignment vertical="center" wrapText="1"/>
      <protection hidden="1"/>
    </xf>
    <xf numFmtId="0" fontId="16" fillId="0" borderId="4" xfId="0" applyFont="1" applyBorder="1" applyAlignment="1" applyProtection="1">
      <alignment horizontal="center" vertical="top" wrapText="1"/>
      <protection hidden="1"/>
    </xf>
    <xf numFmtId="0" fontId="30" fillId="0" borderId="0" xfId="0" applyFont="1" applyBorder="1" applyAlignment="1" applyProtection="1">
      <alignment vertical="top"/>
      <protection hidden="1"/>
    </xf>
    <xf numFmtId="0" fontId="24" fillId="0" borderId="0" xfId="0" applyFont="1" applyBorder="1" applyAlignment="1" applyProtection="1">
      <protection hidden="1"/>
    </xf>
    <xf numFmtId="0" fontId="24" fillId="0" borderId="0" xfId="0" applyFont="1" applyBorder="1" applyAlignment="1" applyProtection="1">
      <alignment horizontal="left" indent="1"/>
      <protection hidden="1"/>
    </xf>
    <xf numFmtId="0" fontId="33" fillId="0" borderId="0" xfId="0" applyFont="1" applyBorder="1" applyAlignment="1" applyProtection="1">
      <alignment horizontal="right"/>
      <protection hidden="1"/>
    </xf>
    <xf numFmtId="0" fontId="24" fillId="0" borderId="0" xfId="0" applyFont="1" applyBorder="1" applyAlignment="1" applyProtection="1">
      <alignment horizontal="right" indent="2"/>
      <protection hidden="1"/>
    </xf>
    <xf numFmtId="0" fontId="3" fillId="0" borderId="0" xfId="0" applyFont="1" applyBorder="1" applyAlignment="1" applyProtection="1">
      <protection hidden="1"/>
    </xf>
    <xf numFmtId="0" fontId="35" fillId="0" borderId="0" xfId="0" applyFont="1" applyBorder="1" applyAlignment="1" applyProtection="1">
      <alignment vertical="top"/>
      <protection hidden="1"/>
    </xf>
    <xf numFmtId="0" fontId="21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" fontId="22" fillId="0" borderId="0" xfId="0" applyNumberFormat="1" applyFont="1" applyBorder="1" applyAlignment="1" applyProtection="1">
      <alignment horizontal="left"/>
      <protection hidden="1"/>
    </xf>
    <xf numFmtId="0" fontId="19" fillId="0" borderId="0" xfId="0" applyFont="1" applyBorder="1" applyProtection="1">
      <protection hidden="1"/>
    </xf>
    <xf numFmtId="0" fontId="24" fillId="0" borderId="0" xfId="0" applyFont="1" applyBorder="1" applyAlignment="1" applyProtection="1">
      <alignment horizontal="left"/>
      <protection hidden="1"/>
    </xf>
    <xf numFmtId="49" fontId="3" fillId="0" borderId="0" xfId="0" applyNumberFormat="1" applyFont="1" applyBorder="1" applyAlignment="1" applyProtection="1">
      <alignment horizontal="right"/>
      <protection hidden="1"/>
    </xf>
    <xf numFmtId="1" fontId="30" fillId="0" borderId="0" xfId="0" applyNumberFormat="1" applyFont="1" applyBorder="1" applyAlignment="1" applyProtection="1">
      <alignment horizontal="left"/>
      <protection hidden="1"/>
    </xf>
    <xf numFmtId="0" fontId="38" fillId="0" borderId="0" xfId="0" applyFont="1" applyBorder="1" applyProtection="1">
      <protection hidden="1"/>
    </xf>
    <xf numFmtId="0" fontId="20" fillId="0" borderId="0" xfId="0" applyFont="1" applyBorder="1" applyAlignment="1" applyProtection="1">
      <alignment vertical="top"/>
      <protection hidden="1"/>
    </xf>
    <xf numFmtId="0" fontId="17" fillId="0" borderId="0" xfId="0" applyFont="1" applyBorder="1" applyAlignment="1" applyProtection="1">
      <alignment vertical="top"/>
      <protection hidden="1"/>
    </xf>
    <xf numFmtId="0" fontId="36" fillId="0" borderId="0" xfId="0" applyFont="1" applyBorder="1" applyAlignment="1" applyProtection="1">
      <alignment vertical="top" wrapText="1"/>
      <protection hidden="1"/>
    </xf>
    <xf numFmtId="0" fontId="34" fillId="0" borderId="0" xfId="0" applyFont="1" applyBorder="1" applyProtection="1">
      <protection hidden="1"/>
    </xf>
    <xf numFmtId="0" fontId="31" fillId="0" borderId="0" xfId="0" applyFont="1" applyAlignment="1" applyProtection="1">
      <protection hidden="1"/>
    </xf>
    <xf numFmtId="0" fontId="46" fillId="0" borderId="0" xfId="0" applyFont="1" applyAlignment="1" applyProtection="1">
      <protection hidden="1"/>
    </xf>
    <xf numFmtId="0" fontId="46" fillId="0" borderId="0" xfId="0" applyFont="1" applyAlignment="1" applyProtection="1">
      <alignment horizontal="left" indent="1"/>
      <protection hidden="1"/>
    </xf>
    <xf numFmtId="1" fontId="30" fillId="0" borderId="0" xfId="0" applyNumberFormat="1" applyFont="1" applyBorder="1" applyAlignment="1" applyProtection="1">
      <alignment horizontal="right"/>
      <protection hidden="1"/>
    </xf>
    <xf numFmtId="1" fontId="22" fillId="0" borderId="0" xfId="0" applyNumberFormat="1" applyFont="1" applyBorder="1" applyAlignment="1" applyProtection="1">
      <alignment horizontal="center"/>
      <protection hidden="1"/>
    </xf>
    <xf numFmtId="1" fontId="26" fillId="0" borderId="0" xfId="0" applyNumberFormat="1" applyFont="1" applyBorder="1" applyAlignment="1" applyProtection="1">
      <alignment horizontal="right"/>
      <protection hidden="1"/>
    </xf>
    <xf numFmtId="1" fontId="20" fillId="0" borderId="15" xfId="0" applyNumberFormat="1" applyFont="1" applyBorder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top" inden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vertical="top" wrapText="1"/>
      <protection hidden="1"/>
    </xf>
    <xf numFmtId="0" fontId="3" fillId="0" borderId="16" xfId="0" applyFont="1" applyBorder="1" applyAlignment="1" applyProtection="1">
      <alignment horizontal="left" vertical="top" wrapText="1" indent="1"/>
      <protection hidden="1"/>
    </xf>
    <xf numFmtId="0" fontId="3" fillId="0" borderId="10" xfId="0" applyFont="1" applyBorder="1" applyAlignment="1" applyProtection="1">
      <alignment horizontal="right" vertical="top" wrapText="1"/>
      <protection hidden="1"/>
    </xf>
    <xf numFmtId="0" fontId="26" fillId="0" borderId="12" xfId="0" applyFont="1" applyBorder="1" applyProtection="1">
      <protection hidden="1"/>
    </xf>
    <xf numFmtId="0" fontId="7" fillId="0" borderId="17" xfId="0" applyFont="1" applyBorder="1" applyAlignment="1" applyProtection="1">
      <alignment horizontal="left" vertical="top" indent="1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3" fillId="0" borderId="16" xfId="0" applyFont="1" applyBorder="1" applyAlignment="1" applyProtection="1">
      <alignment horizontal="left" vertical="top" wrapText="1"/>
      <protection hidden="1"/>
    </xf>
    <xf numFmtId="0" fontId="0" fillId="0" borderId="4" xfId="0" applyBorder="1" applyProtection="1">
      <protection hidden="1"/>
    </xf>
    <xf numFmtId="0" fontId="13" fillId="0" borderId="0" xfId="0" applyFont="1" applyBorder="1" applyAlignment="1" applyProtection="1">
      <alignment vertical="top" wrapText="1"/>
      <protection hidden="1"/>
    </xf>
    <xf numFmtId="0" fontId="44" fillId="0" borderId="0" xfId="0" applyFont="1" applyBorder="1" applyAlignment="1" applyProtection="1">
      <alignment vertical="top" wrapText="1"/>
      <protection hidden="1"/>
    </xf>
    <xf numFmtId="17" fontId="10" fillId="0" borderId="3" xfId="0" applyNumberFormat="1" applyFont="1" applyBorder="1" applyAlignment="1" applyProtection="1">
      <alignment horizontal="center" vertical="top" wrapText="1"/>
      <protection hidden="1"/>
    </xf>
    <xf numFmtId="0" fontId="8" fillId="0" borderId="3" xfId="0" applyFont="1" applyBorder="1" applyAlignment="1" applyProtection="1">
      <alignment vertical="top" wrapText="1"/>
      <protection hidden="1"/>
    </xf>
    <xf numFmtId="0" fontId="7" fillId="0" borderId="1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vertical="top" wrapText="1"/>
      <protection hidden="1"/>
    </xf>
    <xf numFmtId="0" fontId="35" fillId="0" borderId="0" xfId="0" applyFont="1" applyBorder="1" applyAlignment="1" applyProtection="1">
      <alignment horizontal="center" vertical="top"/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24" fillId="0" borderId="17" xfId="0" applyFont="1" applyBorder="1" applyAlignment="1" applyProtection="1">
      <alignment horizontal="left" vertical="top"/>
      <protection hidden="1"/>
    </xf>
    <xf numFmtId="1" fontId="0" fillId="0" borderId="0" xfId="0" applyNumberFormat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2" xfId="0" applyBorder="1" applyProtection="1">
      <protection hidden="1"/>
    </xf>
    <xf numFmtId="0" fontId="7" fillId="0" borderId="15" xfId="0" applyFont="1" applyBorder="1" applyProtection="1">
      <protection hidden="1"/>
    </xf>
    <xf numFmtId="0" fontId="7" fillId="0" borderId="17" xfId="0" applyFont="1" applyBorder="1" applyAlignment="1" applyProtection="1">
      <alignment horizontal="left" indent="1"/>
      <protection hidden="1"/>
    </xf>
    <xf numFmtId="0" fontId="7" fillId="0" borderId="17" xfId="0" applyFont="1" applyFill="1" applyBorder="1" applyAlignment="1" applyProtection="1">
      <alignment horizontal="left" vertical="top"/>
      <protection hidden="1"/>
    </xf>
    <xf numFmtId="0" fontId="26" fillId="0" borderId="0" xfId="0" applyFont="1" applyBorder="1" applyAlignment="1" applyProtection="1">
      <alignment horizontal="left" vertical="top"/>
      <protection hidden="1"/>
    </xf>
    <xf numFmtId="0" fontId="0" fillId="0" borderId="23" xfId="0" applyBorder="1" applyProtection="1">
      <protection hidden="1"/>
    </xf>
    <xf numFmtId="0" fontId="0" fillId="0" borderId="0" xfId="0" applyAlignment="1" applyProtection="1">
      <protection hidden="1"/>
    </xf>
    <xf numFmtId="0" fontId="40" fillId="4" borderId="0" xfId="3" applyFont="1" applyFill="1" applyBorder="1" applyAlignment="1" applyProtection="1">
      <alignment vertical="center"/>
      <protection hidden="1"/>
    </xf>
    <xf numFmtId="0" fontId="40" fillId="2" borderId="0" xfId="3" applyFont="1" applyFill="1" applyBorder="1" applyAlignment="1" applyProtection="1">
      <alignment vertical="center"/>
      <protection hidden="1"/>
    </xf>
    <xf numFmtId="0" fontId="40" fillId="5" borderId="0" xfId="3" applyFont="1" applyFill="1" applyBorder="1" applyAlignment="1" applyProtection="1">
      <alignment vertical="center"/>
      <protection hidden="1"/>
    </xf>
    <xf numFmtId="0" fontId="10" fillId="0" borderId="2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Border="1" applyAlignment="1" applyProtection="1">
      <alignment horizontal="center" vertical="top" wrapText="1"/>
      <protection hidden="1"/>
    </xf>
    <xf numFmtId="0" fontId="44" fillId="0" borderId="13" xfId="0" applyFont="1" applyBorder="1" applyAlignment="1" applyProtection="1">
      <alignment horizontal="left" vertical="top"/>
      <protection hidden="1"/>
    </xf>
    <xf numFmtId="0" fontId="13" fillId="0" borderId="3" xfId="0" applyFont="1" applyBorder="1" applyAlignment="1" applyProtection="1">
      <alignment horizontal="center" vertical="top" wrapText="1"/>
      <protection hidden="1"/>
    </xf>
    <xf numFmtId="0" fontId="13" fillId="0" borderId="3" xfId="0" applyFont="1" applyBorder="1" applyAlignment="1" applyProtection="1">
      <alignment vertical="top" wrapText="1"/>
      <protection hidden="1"/>
    </xf>
    <xf numFmtId="0" fontId="13" fillId="0" borderId="4" xfId="0" applyFont="1" applyBorder="1" applyAlignment="1" applyProtection="1">
      <alignment horizontal="center" vertical="top" wrapText="1"/>
      <protection hidden="1"/>
    </xf>
    <xf numFmtId="0" fontId="13" fillId="0" borderId="4" xfId="0" applyFont="1" applyBorder="1" applyAlignment="1" applyProtection="1">
      <alignment vertical="top" wrapText="1"/>
      <protection hidden="1"/>
    </xf>
    <xf numFmtId="0" fontId="8" fillId="0" borderId="14" xfId="0" applyFont="1" applyBorder="1" applyAlignment="1" applyProtection="1">
      <alignment vertical="center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10" fillId="0" borderId="12" xfId="0" applyFont="1" applyBorder="1" applyAlignment="1" applyProtection="1">
      <alignment horizontal="center" wrapText="1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Border="1" applyAlignment="1" applyProtection="1">
      <alignment horizontal="center" vertical="top" wrapText="1"/>
      <protection hidden="1"/>
    </xf>
    <xf numFmtId="0" fontId="24" fillId="0" borderId="9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top" wrapText="1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38" fillId="0" borderId="9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7" xfId="0" applyFont="1" applyBorder="1" applyProtection="1">
      <protection hidden="1"/>
    </xf>
    <xf numFmtId="0" fontId="38" fillId="0" borderId="6" xfId="0" applyFont="1" applyBorder="1" applyProtection="1">
      <protection hidden="1"/>
    </xf>
    <xf numFmtId="0" fontId="38" fillId="0" borderId="4" xfId="0" applyFont="1" applyBorder="1" applyProtection="1">
      <protection hidden="1"/>
    </xf>
    <xf numFmtId="0" fontId="38" fillId="0" borderId="0" xfId="0" applyFont="1" applyAlignment="1" applyProtection="1">
      <alignment horizontal="left" vertical="top" wrapText="1"/>
      <protection hidden="1"/>
    </xf>
    <xf numFmtId="0" fontId="38" fillId="0" borderId="0" xfId="0" applyFont="1" applyAlignment="1" applyProtection="1">
      <alignment horizontal="left" vertical="top"/>
      <protection hidden="1"/>
    </xf>
    <xf numFmtId="17" fontId="10" fillId="0" borderId="10" xfId="0" applyNumberFormat="1" applyFont="1" applyBorder="1" applyAlignment="1" applyProtection="1">
      <alignment horizontal="center" vertical="top" wrapText="1"/>
      <protection hidden="1"/>
    </xf>
    <xf numFmtId="0" fontId="38" fillId="0" borderId="3" xfId="0" applyFont="1" applyBorder="1" applyAlignment="1" applyProtection="1">
      <alignment horizontal="left" vertical="top"/>
      <protection hidden="1"/>
    </xf>
    <xf numFmtId="0" fontId="38" fillId="0" borderId="1" xfId="0" applyFont="1" applyBorder="1" applyAlignment="1" applyProtection="1">
      <alignment horizontal="left" vertical="top"/>
      <protection hidden="1"/>
    </xf>
    <xf numFmtId="0" fontId="38" fillId="0" borderId="9" xfId="0" applyFont="1" applyBorder="1" applyAlignment="1" applyProtection="1">
      <alignment horizontal="left" vertical="top"/>
      <protection hidden="1"/>
    </xf>
    <xf numFmtId="0" fontId="38" fillId="0" borderId="0" xfId="0" applyFont="1" applyBorder="1" applyAlignment="1" applyProtection="1">
      <alignment horizontal="left" vertical="top"/>
      <protection hidden="1"/>
    </xf>
    <xf numFmtId="0" fontId="38" fillId="0" borderId="7" xfId="0" applyFont="1" applyBorder="1" applyAlignment="1" applyProtection="1">
      <alignment horizontal="left" vertical="top"/>
      <protection hidden="1"/>
    </xf>
    <xf numFmtId="0" fontId="38" fillId="0" borderId="9" xfId="0" applyFont="1" applyBorder="1" applyAlignment="1" applyProtection="1">
      <alignment horizontal="left" vertical="top" wrapText="1"/>
      <protection hidden="1"/>
    </xf>
    <xf numFmtId="0" fontId="16" fillId="0" borderId="7" xfId="0" applyFont="1" applyBorder="1" applyAlignment="1" applyProtection="1">
      <alignment horizontal="left" vertical="top" wrapText="1"/>
      <protection hidden="1"/>
    </xf>
    <xf numFmtId="0" fontId="7" fillId="0" borderId="17" xfId="0" applyFont="1" applyFill="1" applyBorder="1" applyAlignment="1" applyProtection="1">
      <alignment horizontal="left" vertical="top" indent="1"/>
      <protection hidden="1"/>
    </xf>
    <xf numFmtId="0" fontId="7" fillId="0" borderId="0" xfId="0" applyFont="1" applyFill="1" applyBorder="1" applyAlignment="1" applyProtection="1">
      <alignment horizontal="left" vertical="top" indent="1"/>
      <protection hidden="1"/>
    </xf>
    <xf numFmtId="0" fontId="48" fillId="0" borderId="0" xfId="0" applyFont="1" applyBorder="1" applyProtection="1">
      <protection hidden="1"/>
    </xf>
    <xf numFmtId="0" fontId="27" fillId="0" borderId="0" xfId="0" applyFont="1" applyFill="1" applyBorder="1" applyAlignment="1" applyProtection="1">
      <alignment vertical="top"/>
      <protection hidden="1"/>
    </xf>
    <xf numFmtId="0" fontId="27" fillId="0" borderId="15" xfId="0" applyFont="1" applyFill="1" applyBorder="1" applyAlignment="1" applyProtection="1">
      <alignment vertical="top"/>
      <protection hidden="1"/>
    </xf>
    <xf numFmtId="0" fontId="24" fillId="0" borderId="15" xfId="0" applyFont="1" applyFill="1" applyBorder="1" applyAlignment="1" applyProtection="1">
      <alignment vertical="top"/>
      <protection hidden="1"/>
    </xf>
    <xf numFmtId="0" fontId="7" fillId="0" borderId="9" xfId="0" applyFont="1" applyBorder="1" applyAlignment="1" applyProtection="1">
      <alignment horizontal="left" vertical="top"/>
      <protection hidden="1"/>
    </xf>
    <xf numFmtId="0" fontId="24" fillId="0" borderId="0" xfId="0" applyFont="1" applyBorder="1" applyAlignment="1" applyProtection="1">
      <alignment horizontal="center" vertical="top"/>
      <protection hidden="1"/>
    </xf>
    <xf numFmtId="0" fontId="6" fillId="0" borderId="13" xfId="0" applyFont="1" applyBorder="1" applyAlignment="1" applyProtection="1">
      <alignment vertical="top" wrapText="1"/>
      <protection hidden="1"/>
    </xf>
    <xf numFmtId="0" fontId="33" fillId="0" borderId="0" xfId="0" applyFont="1" applyBorder="1" applyAlignment="1" applyProtection="1">
      <alignment horizontal="left"/>
      <protection hidden="1"/>
    </xf>
    <xf numFmtId="0" fontId="15" fillId="0" borderId="15" xfId="0" applyFont="1" applyBorder="1" applyAlignmen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17" fillId="0" borderId="0" xfId="0" applyFont="1" applyBorder="1" applyAlignment="1" applyProtection="1">
      <alignment horizontal="right" vertical="top" indent="2"/>
      <protection hidden="1"/>
    </xf>
    <xf numFmtId="1" fontId="26" fillId="0" borderId="0" xfId="0" applyNumberFormat="1" applyFont="1" applyBorder="1" applyAlignment="1" applyProtection="1">
      <alignment horizontal="left" indent="1"/>
      <protection hidden="1"/>
    </xf>
    <xf numFmtId="0" fontId="10" fillId="0" borderId="0" xfId="0" applyFont="1" applyAlignment="1" applyProtection="1">
      <alignment horizontal="center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8" fillId="0" borderId="13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8" fillId="0" borderId="7" xfId="0" applyFont="1" applyBorder="1" applyAlignment="1" applyProtection="1">
      <alignment horizontal="left" vertical="top" wrapText="1"/>
      <protection hidden="1"/>
    </xf>
    <xf numFmtId="0" fontId="8" fillId="0" borderId="7" xfId="0" applyFont="1" applyBorder="1" applyAlignment="1" applyProtection="1">
      <alignment vertical="top" wrapText="1"/>
      <protection hidden="1"/>
    </xf>
    <xf numFmtId="0" fontId="8" fillId="0" borderId="12" xfId="0" applyFont="1" applyBorder="1" applyAlignment="1" applyProtection="1">
      <alignment vertical="top" wrapText="1"/>
      <protection hidden="1"/>
    </xf>
    <xf numFmtId="0" fontId="8" fillId="0" borderId="9" xfId="0" applyFont="1" applyBorder="1" applyAlignment="1" applyProtection="1">
      <alignment horizontal="left" vertical="top" wrapText="1"/>
      <protection hidden="1"/>
    </xf>
    <xf numFmtId="0" fontId="51" fillId="0" borderId="0" xfId="0" applyFont="1" applyBorder="1" applyAlignment="1" applyProtection="1">
      <alignment horizontal="center" wrapText="1"/>
      <protection hidden="1"/>
    </xf>
    <xf numFmtId="0" fontId="52" fillId="0" borderId="0" xfId="0" applyFont="1" applyBorder="1" applyAlignment="1" applyProtection="1">
      <alignment horizontal="left" vertical="top" wrapText="1"/>
      <protection hidden="1"/>
    </xf>
    <xf numFmtId="0" fontId="47" fillId="0" borderId="0" xfId="0" applyFont="1" applyBorder="1" applyAlignment="1" applyProtection="1">
      <alignment horizontal="left" vertical="top" wrapText="1"/>
      <protection hidden="1"/>
    </xf>
    <xf numFmtId="0" fontId="38" fillId="0" borderId="0" xfId="0" applyNumberFormat="1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53" fillId="0" borderId="0" xfId="0" applyFont="1" applyBorder="1" applyAlignment="1" applyProtection="1">
      <protection hidden="1"/>
    </xf>
    <xf numFmtId="0" fontId="54" fillId="0" borderId="0" xfId="0" applyFont="1" applyBorder="1" applyProtection="1">
      <protection hidden="1"/>
    </xf>
    <xf numFmtId="0" fontId="55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56" fillId="0" borderId="0" xfId="0" applyFont="1" applyAlignment="1" applyProtection="1">
      <protection hidden="1"/>
    </xf>
    <xf numFmtId="0" fontId="57" fillId="0" borderId="0" xfId="0" applyFont="1" applyAlignment="1" applyProtection="1">
      <alignment horizontal="left"/>
      <protection hidden="1"/>
    </xf>
    <xf numFmtId="0" fontId="8" fillId="0" borderId="0" xfId="0" applyFont="1" applyBorder="1" applyAlignment="1" applyProtection="1">
      <alignment wrapText="1"/>
      <protection hidden="1"/>
    </xf>
    <xf numFmtId="0" fontId="8" fillId="0" borderId="0" xfId="0" applyFont="1" applyBorder="1" applyProtection="1">
      <protection hidden="1"/>
    </xf>
    <xf numFmtId="0" fontId="13" fillId="0" borderId="4" xfId="0" applyFont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/>
      <protection hidden="1"/>
    </xf>
    <xf numFmtId="0" fontId="37" fillId="0" borderId="14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37" fillId="0" borderId="2" xfId="0" applyFont="1" applyBorder="1" applyAlignment="1" applyProtection="1">
      <alignment horizontal="left" vertical="center"/>
      <protection hidden="1"/>
    </xf>
    <xf numFmtId="0" fontId="26" fillId="0" borderId="0" xfId="0" applyFont="1" applyBorder="1" applyAlignment="1" applyProtection="1">
      <alignment horizontal="left" vertical="center"/>
      <protection hidden="1"/>
    </xf>
    <xf numFmtId="0" fontId="26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5" fillId="0" borderId="0" xfId="0" applyFont="1" applyBorder="1" applyAlignment="1" applyProtection="1">
      <alignment horizontal="left" vertical="top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46" fillId="0" borderId="0" xfId="0" applyFont="1" applyAlignment="1" applyProtection="1">
      <alignment horizontal="left"/>
      <protection hidden="1"/>
    </xf>
    <xf numFmtId="0" fontId="36" fillId="0" borderId="0" xfId="0" applyFont="1" applyBorder="1" applyAlignment="1" applyProtection="1">
      <alignment horizontal="left" vertical="top" wrapText="1"/>
      <protection hidden="1"/>
    </xf>
    <xf numFmtId="0" fontId="59" fillId="0" borderId="0" xfId="3" applyFont="1" applyFill="1" applyBorder="1" applyAlignment="1">
      <alignment vertical="top" wrapText="1"/>
    </xf>
    <xf numFmtId="0" fontId="33" fillId="0" borderId="0" xfId="0" applyFont="1" applyBorder="1" applyAlignment="1" applyProtection="1">
      <alignment horizontal="left" indent="2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0" fillId="0" borderId="17" xfId="0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2" borderId="10" xfId="0" applyFill="1" applyBorder="1" applyAlignment="1" applyProtection="1">
      <alignment horizontal="right" vertic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60" fillId="0" borderId="0" xfId="0" applyFont="1" applyProtection="1">
      <protection hidden="1"/>
    </xf>
    <xf numFmtId="0" fontId="61" fillId="0" borderId="0" xfId="0" applyFont="1" applyProtection="1">
      <protection hidden="1"/>
    </xf>
    <xf numFmtId="0" fontId="62" fillId="0" borderId="0" xfId="0" applyFont="1" applyFill="1" applyBorder="1" applyAlignment="1" applyProtection="1">
      <alignment vertical="top"/>
    </xf>
    <xf numFmtId="0" fontId="63" fillId="0" borderId="0" xfId="0" applyFont="1" applyProtection="1">
      <protection hidden="1"/>
    </xf>
    <xf numFmtId="0" fontId="0" fillId="6" borderId="0" xfId="0" applyFill="1" applyBorder="1" applyAlignment="1" applyProtection="1">
      <alignment vertical="center"/>
      <protection hidden="1"/>
    </xf>
    <xf numFmtId="0" fontId="0" fillId="6" borderId="0" xfId="0" applyFill="1" applyBorder="1" applyProtection="1">
      <protection hidden="1"/>
    </xf>
    <xf numFmtId="0" fontId="0" fillId="6" borderId="0" xfId="0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0" fillId="3" borderId="14" xfId="0" applyFill="1" applyBorder="1" applyAlignment="1" applyProtection="1">
      <alignment vertical="center"/>
      <protection hidden="1"/>
    </xf>
    <xf numFmtId="0" fontId="0" fillId="3" borderId="16" xfId="0" applyFill="1" applyBorder="1" applyAlignment="1" applyProtection="1">
      <alignment vertical="center"/>
      <protection hidden="1"/>
    </xf>
    <xf numFmtId="0" fontId="0" fillId="3" borderId="14" xfId="0" applyFill="1" applyBorder="1" applyAlignment="1" applyProtection="1">
      <protection hidden="1"/>
    </xf>
    <xf numFmtId="0" fontId="0" fillId="6" borderId="11" xfId="0" applyFill="1" applyBorder="1" applyAlignment="1" applyProtection="1">
      <alignment vertical="center"/>
      <protection hidden="1"/>
    </xf>
    <xf numFmtId="0" fontId="0" fillId="6" borderId="14" xfId="0" applyFill="1" applyBorder="1" applyAlignment="1" applyProtection="1"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horizontal="right" vertical="center"/>
      <protection hidden="1"/>
    </xf>
    <xf numFmtId="0" fontId="58" fillId="0" borderId="2" xfId="0" applyFont="1" applyBorder="1" applyAlignment="1" applyProtection="1">
      <alignment horizontal="right" vertical="center"/>
      <protection hidden="1"/>
    </xf>
    <xf numFmtId="0" fontId="61" fillId="0" borderId="0" xfId="0" applyFont="1" applyAlignment="1" applyProtection="1">
      <alignment horizontal="center"/>
      <protection hidden="1"/>
    </xf>
    <xf numFmtId="0" fontId="61" fillId="0" borderId="0" xfId="0" applyFont="1" applyAlignment="1" applyProtection="1">
      <alignment horizontal="left"/>
      <protection hidden="1"/>
    </xf>
    <xf numFmtId="3" fontId="27" fillId="0" borderId="0" xfId="0" applyNumberFormat="1" applyFont="1" applyFill="1" applyBorder="1" applyAlignment="1" applyProtection="1">
      <alignment horizontal="left" vertical="top" indent="1"/>
      <protection hidden="1"/>
    </xf>
    <xf numFmtId="0" fontId="27" fillId="6" borderId="13" xfId="0" applyFont="1" applyFill="1" applyBorder="1" applyAlignment="1" applyProtection="1">
      <alignment horizontal="left" vertical="top" indent="1"/>
      <protection locked="0"/>
    </xf>
    <xf numFmtId="0" fontId="27" fillId="4" borderId="13" xfId="0" applyFont="1" applyFill="1" applyBorder="1" applyAlignment="1" applyProtection="1">
      <alignment horizontal="left" vertical="top" indent="1"/>
      <protection locked="0"/>
    </xf>
    <xf numFmtId="0" fontId="24" fillId="4" borderId="13" xfId="0" applyFont="1" applyFill="1" applyBorder="1" applyAlignment="1" applyProtection="1">
      <alignment horizontal="center" vertical="top"/>
      <protection locked="0"/>
    </xf>
    <xf numFmtId="179" fontId="24" fillId="6" borderId="24" xfId="0" applyNumberFormat="1" applyFont="1" applyFill="1" applyBorder="1" applyAlignment="1" applyProtection="1">
      <alignment horizontal="left" vertical="top" indent="1"/>
      <protection locked="0"/>
    </xf>
    <xf numFmtId="1" fontId="23" fillId="6" borderId="13" xfId="0" applyNumberFormat="1" applyFont="1" applyFill="1" applyBorder="1" applyAlignment="1" applyProtection="1">
      <alignment horizontal="center"/>
      <protection locked="0"/>
    </xf>
    <xf numFmtId="1" fontId="23" fillId="6" borderId="13" xfId="0" applyNumberFormat="1" applyFont="1" applyFill="1" applyBorder="1" applyAlignment="1" applyProtection="1">
      <alignment horizontal="left"/>
      <protection locked="0"/>
    </xf>
    <xf numFmtId="3" fontId="27" fillId="0" borderId="0" xfId="0" applyNumberFormat="1" applyFont="1" applyFill="1" applyBorder="1" applyAlignment="1" applyProtection="1">
      <alignment vertical="top"/>
      <protection hidden="1"/>
    </xf>
    <xf numFmtId="0" fontId="0" fillId="0" borderId="0" xfId="0" applyBorder="1"/>
    <xf numFmtId="3" fontId="27" fillId="0" borderId="15" xfId="0" applyNumberFormat="1" applyFont="1" applyFill="1" applyBorder="1" applyAlignment="1" applyProtection="1">
      <alignment horizontal="left" vertical="top" indent="1"/>
      <protection hidden="1"/>
    </xf>
    <xf numFmtId="0" fontId="64" fillId="0" borderId="17" xfId="0" applyFont="1" applyFill="1" applyBorder="1" applyAlignment="1" applyProtection="1">
      <alignment horizontal="left" vertical="top" indent="1"/>
      <protection hidden="1"/>
    </xf>
    <xf numFmtId="0" fontId="65" fillId="0" borderId="0" xfId="0" applyFont="1" applyFill="1" applyBorder="1" applyAlignment="1" applyProtection="1">
      <alignment horizontal="left" vertical="top" indent="1"/>
      <protection hidden="1"/>
    </xf>
    <xf numFmtId="0" fontId="0" fillId="0" borderId="0" xfId="0" applyFill="1" applyProtection="1">
      <protection hidden="1"/>
    </xf>
    <xf numFmtId="0" fontId="34" fillId="0" borderId="0" xfId="0" applyFont="1" applyFill="1" applyProtection="1"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27" fillId="0" borderId="0" xfId="0" applyFont="1" applyFill="1" applyBorder="1" applyAlignment="1" applyProtection="1">
      <alignment horizontal="left" vertical="top" indent="1"/>
      <protection hidden="1"/>
    </xf>
    <xf numFmtId="0" fontId="27" fillId="0" borderId="15" xfId="0" applyFont="1" applyFill="1" applyBorder="1" applyAlignment="1" applyProtection="1">
      <alignment horizontal="left" vertical="top" indent="1"/>
      <protection hidden="1"/>
    </xf>
    <xf numFmtId="0" fontId="62" fillId="0" borderId="0" xfId="0" applyFont="1" applyFill="1" applyBorder="1" applyAlignment="1" applyProtection="1">
      <alignment vertical="top"/>
      <protection hidden="1"/>
    </xf>
    <xf numFmtId="0" fontId="27" fillId="0" borderId="0" xfId="0" applyFont="1" applyFill="1" applyBorder="1" applyAlignment="1" applyProtection="1">
      <alignment horizontal="left" vertical="top" wrapText="1" indent="1"/>
      <protection hidden="1"/>
    </xf>
    <xf numFmtId="0" fontId="27" fillId="0" borderId="15" xfId="0" applyFont="1" applyFill="1" applyBorder="1" applyAlignment="1" applyProtection="1">
      <alignment horizontal="left" vertical="top" wrapText="1" indent="1"/>
      <protection hidden="1"/>
    </xf>
    <xf numFmtId="0" fontId="24" fillId="0" borderId="0" xfId="0" applyFont="1" applyFill="1" applyBorder="1" applyAlignment="1" applyProtection="1">
      <alignment horizontal="center" vertical="top"/>
      <protection hidden="1"/>
    </xf>
    <xf numFmtId="0" fontId="27" fillId="0" borderId="17" xfId="0" applyFont="1" applyFill="1" applyBorder="1" applyAlignment="1" applyProtection="1">
      <alignment horizontal="right"/>
      <protection hidden="1"/>
    </xf>
    <xf numFmtId="0" fontId="27" fillId="0" borderId="13" xfId="0" applyFont="1" applyBorder="1" applyAlignment="1" applyProtection="1">
      <alignment vertical="top"/>
      <protection hidden="1"/>
    </xf>
    <xf numFmtId="0" fontId="0" fillId="6" borderId="0" xfId="0" applyFill="1" applyBorder="1" applyAlignment="1" applyProtection="1">
      <alignment wrapText="1"/>
      <protection hidden="1"/>
    </xf>
    <xf numFmtId="0" fontId="69" fillId="0" borderId="0" xfId="0" applyFont="1" applyFill="1" applyBorder="1" applyProtection="1">
      <protection hidden="1"/>
    </xf>
    <xf numFmtId="0" fontId="69" fillId="0" borderId="0" xfId="0" applyFont="1" applyFill="1" applyBorder="1" applyAlignment="1" applyProtection="1">
      <alignment horizontal="right" vertical="center"/>
      <protection hidden="1"/>
    </xf>
    <xf numFmtId="179" fontId="24" fillId="0" borderId="15" xfId="0" applyNumberFormat="1" applyFont="1" applyFill="1" applyBorder="1" applyAlignment="1" applyProtection="1">
      <alignment horizontal="left" vertical="top" indent="1"/>
      <protection hidden="1"/>
    </xf>
    <xf numFmtId="0" fontId="24" fillId="0" borderId="15" xfId="0" applyFont="1" applyFill="1" applyBorder="1" applyAlignment="1" applyProtection="1">
      <alignment horizontal="center" vertical="top"/>
      <protection hidden="1"/>
    </xf>
    <xf numFmtId="0" fontId="61" fillId="0" borderId="0" xfId="0" applyFont="1" applyFill="1" applyProtection="1">
      <protection hidden="1"/>
    </xf>
    <xf numFmtId="0" fontId="60" fillId="0" borderId="0" xfId="0" applyFont="1" applyFill="1" applyProtection="1">
      <protection hidden="1"/>
    </xf>
    <xf numFmtId="0" fontId="63" fillId="0" borderId="0" xfId="0" applyFont="1" applyFill="1" applyProtection="1">
      <protection hidden="1"/>
    </xf>
    <xf numFmtId="0" fontId="24" fillId="0" borderId="17" xfId="0" applyFont="1" applyFill="1" applyBorder="1" applyAlignment="1" applyProtection="1">
      <alignment horizontal="center" vertical="top"/>
      <protection hidden="1"/>
    </xf>
    <xf numFmtId="0" fontId="7" fillId="0" borderId="17" xfId="0" applyFont="1" applyBorder="1" applyAlignment="1" applyProtection="1">
      <alignment horizontal="left" vertical="top" indent="5"/>
      <protection hidden="1"/>
    </xf>
    <xf numFmtId="0" fontId="70" fillId="0" borderId="0" xfId="0" applyFont="1" applyBorder="1" applyAlignment="1" applyProtection="1">
      <alignment vertical="top"/>
      <protection hidden="1"/>
    </xf>
    <xf numFmtId="0" fontId="34" fillId="0" borderId="0" xfId="0" applyFont="1" applyAlignment="1" applyProtection="1">
      <alignment horizontal="right" vertical="top"/>
      <protection hidden="1"/>
    </xf>
    <xf numFmtId="0" fontId="5" fillId="0" borderId="0" xfId="0" applyFont="1" applyBorder="1" applyProtection="1">
      <protection hidden="1"/>
    </xf>
    <xf numFmtId="0" fontId="34" fillId="0" borderId="0" xfId="0" applyFont="1" applyFill="1" applyAlignment="1" applyProtection="1">
      <alignment horizontal="right" vertical="top"/>
      <protection hidden="1"/>
    </xf>
    <xf numFmtId="0" fontId="7" fillId="0" borderId="0" xfId="0" applyFont="1" applyFill="1" applyAlignment="1" applyProtection="1">
      <alignment horizontal="left" vertical="top"/>
      <protection hidden="1"/>
    </xf>
    <xf numFmtId="0" fontId="38" fillId="0" borderId="0" xfId="0" applyFont="1" applyFill="1" applyAlignment="1" applyProtection="1">
      <alignment horizontal="left" vertical="top" wrapText="1"/>
      <protection hidden="1"/>
    </xf>
    <xf numFmtId="0" fontId="38" fillId="0" borderId="0" xfId="0" applyFont="1" applyFill="1" applyAlignment="1" applyProtection="1">
      <alignment horizontal="left" vertical="top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0" xfId="0" applyFill="1" applyAlignment="1" applyProtection="1">
      <alignment horizontal="left"/>
      <protection hidden="1"/>
    </xf>
    <xf numFmtId="0" fontId="73" fillId="0" borderId="0" xfId="0" applyFont="1" applyProtection="1">
      <protection hidden="1"/>
    </xf>
    <xf numFmtId="0" fontId="74" fillId="0" borderId="0" xfId="0" applyFont="1" applyProtection="1">
      <protection hidden="1"/>
    </xf>
    <xf numFmtId="0" fontId="75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72" fillId="3" borderId="0" xfId="1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30" fillId="0" borderId="0" xfId="0" applyFont="1" applyAlignment="1" applyProtection="1">
      <alignment horizontal="right" vertical="center"/>
      <protection hidden="1"/>
    </xf>
    <xf numFmtId="0" fontId="30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left" vertical="top"/>
      <protection hidden="1"/>
    </xf>
    <xf numFmtId="0" fontId="76" fillId="0" borderId="0" xfId="0" applyFont="1" applyProtection="1">
      <protection hidden="1"/>
    </xf>
    <xf numFmtId="0" fontId="76" fillId="0" borderId="0" xfId="0" applyFont="1" applyAlignment="1" applyProtection="1">
      <alignment horizontal="right" vertical="center"/>
      <protection hidden="1"/>
    </xf>
    <xf numFmtId="0" fontId="76" fillId="0" borderId="0" xfId="0" applyFont="1" applyAlignment="1" applyProtection="1">
      <alignment horizontal="left"/>
      <protection hidden="1"/>
    </xf>
    <xf numFmtId="0" fontId="77" fillId="0" borderId="0" xfId="0" applyFont="1" applyAlignment="1" applyProtection="1">
      <alignment vertical="top" wrapText="1"/>
      <protection hidden="1"/>
    </xf>
    <xf numFmtId="0" fontId="27" fillId="3" borderId="13" xfId="0" applyFont="1" applyFill="1" applyBorder="1" applyAlignment="1" applyProtection="1">
      <alignment vertical="top"/>
      <protection hidden="1"/>
    </xf>
    <xf numFmtId="0" fontId="0" fillId="3" borderId="13" xfId="0" applyFill="1" applyBorder="1" applyProtection="1">
      <protection hidden="1"/>
    </xf>
    <xf numFmtId="0" fontId="18" fillId="3" borderId="16" xfId="1" applyFill="1" applyBorder="1" applyAlignment="1" applyProtection="1">
      <alignment horizontal="left" vertical="top"/>
      <protection hidden="1"/>
    </xf>
    <xf numFmtId="0" fontId="27" fillId="3" borderId="16" xfId="0" applyFont="1" applyFill="1" applyBorder="1" applyAlignment="1" applyProtection="1">
      <alignment vertical="top" wrapText="1"/>
      <protection hidden="1"/>
    </xf>
    <xf numFmtId="0" fontId="27" fillId="3" borderId="16" xfId="0" applyFont="1" applyFill="1" applyBorder="1" applyAlignment="1" applyProtection="1">
      <alignment vertical="top"/>
      <protection hidden="1"/>
    </xf>
    <xf numFmtId="0" fontId="0" fillId="3" borderId="16" xfId="0" applyFill="1" applyBorder="1" applyProtection="1">
      <protection hidden="1"/>
    </xf>
    <xf numFmtId="0" fontId="27" fillId="3" borderId="16" xfId="0" applyFont="1" applyFill="1" applyBorder="1" applyAlignment="1" applyProtection="1">
      <alignment horizontal="right" vertical="top" indent="1"/>
      <protection hidden="1"/>
    </xf>
    <xf numFmtId="0" fontId="38" fillId="3" borderId="16" xfId="0" applyFont="1" applyFill="1" applyBorder="1" applyAlignment="1" applyProtection="1">
      <alignment horizontal="left" vertical="top"/>
      <protection hidden="1"/>
    </xf>
    <xf numFmtId="0" fontId="7" fillId="3" borderId="16" xfId="0" applyFont="1" applyFill="1" applyBorder="1" applyAlignment="1" applyProtection="1">
      <alignment vertical="top"/>
      <protection hidden="1"/>
    </xf>
    <xf numFmtId="14" fontId="24" fillId="3" borderId="16" xfId="0" applyNumberFormat="1" applyFont="1" applyFill="1" applyBorder="1" applyAlignment="1" applyProtection="1">
      <alignment horizontal="left" vertical="top"/>
      <protection hidden="1"/>
    </xf>
    <xf numFmtId="0" fontId="24" fillId="3" borderId="16" xfId="0" applyFont="1" applyFill="1" applyBorder="1" applyAlignment="1" applyProtection="1">
      <alignment vertical="top"/>
      <protection hidden="1"/>
    </xf>
    <xf numFmtId="0" fontId="7" fillId="3" borderId="16" xfId="0" applyFont="1" applyFill="1" applyBorder="1" applyAlignment="1" applyProtection="1">
      <alignment horizontal="left" vertical="top"/>
      <protection hidden="1"/>
    </xf>
    <xf numFmtId="0" fontId="38" fillId="3" borderId="16" xfId="0" applyFont="1" applyFill="1" applyBorder="1" applyAlignment="1" applyProtection="1">
      <alignment horizontal="left" vertical="top" wrapText="1"/>
      <protection hidden="1"/>
    </xf>
    <xf numFmtId="0" fontId="7" fillId="3" borderId="0" xfId="0" applyFont="1" applyFill="1" applyAlignment="1" applyProtection="1">
      <alignment horizontal="left" vertical="top"/>
      <protection hidden="1"/>
    </xf>
    <xf numFmtId="0" fontId="38" fillId="3" borderId="0" xfId="0" applyFont="1" applyFill="1" applyAlignment="1" applyProtection="1">
      <alignment horizontal="left" vertical="top" wrapText="1"/>
      <protection hidden="1"/>
    </xf>
    <xf numFmtId="0" fontId="38" fillId="3" borderId="0" xfId="0" applyFont="1" applyFill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20" fillId="0" borderId="0" xfId="0" applyFont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81" fillId="0" borderId="0" xfId="0" applyFont="1" applyBorder="1" applyAlignment="1" applyProtection="1">
      <alignment horizontal="center"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horizontal="right" vertical="center"/>
      <protection hidden="1"/>
    </xf>
    <xf numFmtId="0" fontId="44" fillId="4" borderId="1" xfId="0" applyFont="1" applyFill="1" applyBorder="1" applyAlignment="1" applyProtection="1">
      <alignment horizontal="right" vertical="center"/>
      <protection hidden="1"/>
    </xf>
    <xf numFmtId="0" fontId="44" fillId="4" borderId="7" xfId="0" applyFont="1" applyFill="1" applyBorder="1" applyAlignment="1" applyProtection="1">
      <alignment horizontal="right" vertical="center"/>
      <protection hidden="1"/>
    </xf>
    <xf numFmtId="0" fontId="44" fillId="0" borderId="0" xfId="0" applyFont="1" applyAlignment="1" applyProtection="1">
      <alignment horizontal="left"/>
      <protection hidden="1"/>
    </xf>
    <xf numFmtId="0" fontId="82" fillId="0" borderId="0" xfId="0" applyFont="1" applyBorder="1" applyAlignment="1" applyProtection="1">
      <alignment vertical="top" wrapText="1"/>
      <protection hidden="1"/>
    </xf>
    <xf numFmtId="0" fontId="82" fillId="0" borderId="0" xfId="0" applyFont="1" applyBorder="1" applyAlignment="1" applyProtection="1">
      <alignment horizontal="left" vertical="top" wrapText="1"/>
      <protection hidden="1"/>
    </xf>
    <xf numFmtId="0" fontId="83" fillId="0" borderId="0" xfId="0" applyFont="1" applyBorder="1" applyAlignment="1" applyProtection="1">
      <alignment horizontal="center" vertical="center"/>
      <protection hidden="1"/>
    </xf>
    <xf numFmtId="0" fontId="84" fillId="0" borderId="0" xfId="0" applyFont="1" applyBorder="1" applyAlignment="1" applyProtection="1">
      <alignment horizontal="center" vertical="center"/>
      <protection hidden="1"/>
    </xf>
    <xf numFmtId="0" fontId="44" fillId="3" borderId="0" xfId="0" applyFont="1" applyFill="1" applyBorder="1" applyAlignment="1" applyProtection="1">
      <alignment horizontal="right" vertical="center"/>
      <protection hidden="1"/>
    </xf>
    <xf numFmtId="0" fontId="13" fillId="0" borderId="0" xfId="0" applyFont="1" applyFill="1" applyBorder="1" applyAlignment="1" applyProtection="1">
      <alignment horizontal="center" vertical="top" wrapText="1"/>
      <protection hidden="1"/>
    </xf>
    <xf numFmtId="0" fontId="83" fillId="0" borderId="0" xfId="0" applyFont="1" applyBorder="1" applyAlignment="1" applyProtection="1">
      <alignment horizontal="center" vertical="center" wrapText="1"/>
      <protection hidden="1"/>
    </xf>
    <xf numFmtId="0" fontId="44" fillId="3" borderId="1" xfId="0" applyFont="1" applyFill="1" applyBorder="1" applyAlignment="1" applyProtection="1">
      <alignment horizontal="right" vertical="center"/>
      <protection hidden="1"/>
    </xf>
    <xf numFmtId="0" fontId="44" fillId="3" borderId="7" xfId="0" applyFont="1" applyFill="1" applyBorder="1" applyAlignment="1" applyProtection="1">
      <alignment horizontal="right" vertical="center"/>
      <protection hidden="1"/>
    </xf>
    <xf numFmtId="0" fontId="86" fillId="0" borderId="17" xfId="0" applyFont="1" applyFill="1" applyBorder="1" applyAlignment="1" applyProtection="1">
      <alignment horizontal="left" vertical="top" indent="1"/>
      <protection hidden="1"/>
    </xf>
    <xf numFmtId="0" fontId="87" fillId="0" borderId="0" xfId="0" applyFont="1" applyFill="1" applyBorder="1" applyAlignment="1" applyProtection="1">
      <alignment horizontal="left" vertical="top" indent="1"/>
      <protection hidden="1"/>
    </xf>
    <xf numFmtId="3" fontId="88" fillId="0" borderId="0" xfId="0" applyNumberFormat="1" applyFont="1" applyFill="1" applyBorder="1" applyAlignment="1" applyProtection="1">
      <alignment horizontal="left" vertical="top" indent="1"/>
      <protection hidden="1"/>
    </xf>
    <xf numFmtId="3" fontId="88" fillId="0" borderId="0" xfId="0" applyNumberFormat="1" applyFont="1" applyFill="1" applyBorder="1" applyAlignment="1" applyProtection="1">
      <alignment vertical="top"/>
      <protection hidden="1"/>
    </xf>
    <xf numFmtId="3" fontId="89" fillId="0" borderId="0" xfId="0" applyNumberFormat="1" applyFont="1" applyFill="1" applyBorder="1" applyAlignment="1" applyProtection="1">
      <alignment horizontal="left" vertical="top" indent="1"/>
      <protection hidden="1"/>
    </xf>
    <xf numFmtId="3" fontId="89" fillId="0" borderId="15" xfId="0" applyNumberFormat="1" applyFont="1" applyFill="1" applyBorder="1" applyAlignment="1" applyProtection="1">
      <alignment horizontal="left" vertical="top" indent="1"/>
      <protection hidden="1"/>
    </xf>
    <xf numFmtId="0" fontId="18" fillId="0" borderId="5" xfId="1" applyBorder="1" applyAlignment="1" applyProtection="1">
      <protection hidden="1"/>
    </xf>
    <xf numFmtId="0" fontId="18" fillId="0" borderId="8" xfId="1" applyBorder="1" applyAlignment="1" applyProtection="1">
      <protection hidden="1"/>
    </xf>
    <xf numFmtId="0" fontId="18" fillId="0" borderId="1" xfId="1" applyBorder="1" applyAlignment="1" applyProtection="1">
      <protection hidden="1"/>
    </xf>
    <xf numFmtId="0" fontId="18" fillId="0" borderId="7" xfId="1" applyBorder="1" applyAlignment="1" applyProtection="1">
      <protection hidden="1"/>
    </xf>
    <xf numFmtId="0" fontId="18" fillId="0" borderId="11" xfId="1" applyBorder="1" applyAlignment="1" applyProtection="1">
      <protection hidden="1"/>
    </xf>
    <xf numFmtId="0" fontId="0" fillId="0" borderId="12" xfId="0" applyBorder="1" applyProtection="1">
      <protection hidden="1"/>
    </xf>
    <xf numFmtId="0" fontId="50" fillId="2" borderId="18" xfId="0" applyFont="1" applyFill="1" applyBorder="1" applyAlignment="1" applyProtection="1">
      <alignment horizontal="center" vertical="center"/>
      <protection hidden="1"/>
    </xf>
    <xf numFmtId="0" fontId="50" fillId="2" borderId="19" xfId="0" applyFont="1" applyFill="1" applyBorder="1" applyAlignment="1" applyProtection="1">
      <alignment horizontal="center" vertical="center"/>
      <protection hidden="1"/>
    </xf>
    <xf numFmtId="0" fontId="50" fillId="2" borderId="20" xfId="0" applyFont="1" applyFill="1" applyBorder="1" applyAlignment="1" applyProtection="1">
      <alignment horizontal="center" vertical="center"/>
      <protection hidden="1"/>
    </xf>
    <xf numFmtId="0" fontId="50" fillId="2" borderId="21" xfId="0" applyFont="1" applyFill="1" applyBorder="1" applyAlignment="1" applyProtection="1">
      <alignment horizontal="center" vertical="center"/>
      <protection hidden="1"/>
    </xf>
    <xf numFmtId="0" fontId="50" fillId="2" borderId="23" xfId="0" applyFont="1" applyFill="1" applyBorder="1" applyAlignment="1" applyProtection="1">
      <alignment horizontal="center" vertical="center"/>
      <protection hidden="1"/>
    </xf>
    <xf numFmtId="0" fontId="50" fillId="2" borderId="22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27" fillId="6" borderId="13" xfId="0" applyFont="1" applyFill="1" applyBorder="1" applyAlignment="1" applyProtection="1">
      <alignment horizontal="left" vertical="top" indent="1"/>
      <protection locked="0"/>
    </xf>
    <xf numFmtId="0" fontId="27" fillId="6" borderId="24" xfId="0" applyFont="1" applyFill="1" applyBorder="1" applyAlignment="1" applyProtection="1">
      <alignment horizontal="left" vertical="top" indent="1"/>
      <protection locked="0"/>
    </xf>
    <xf numFmtId="0" fontId="49" fillId="4" borderId="26" xfId="0" applyFont="1" applyFill="1" applyBorder="1" applyAlignment="1" applyProtection="1">
      <alignment horizontal="center" vertical="top"/>
      <protection locked="0"/>
    </xf>
    <xf numFmtId="0" fontId="49" fillId="4" borderId="25" xfId="0" applyFont="1" applyFill="1" applyBorder="1" applyAlignment="1" applyProtection="1">
      <alignment horizontal="center" vertical="top"/>
      <protection locked="0"/>
    </xf>
    <xf numFmtId="0" fontId="24" fillId="2" borderId="17" xfId="0" applyFont="1" applyFill="1" applyBorder="1" applyAlignment="1" applyProtection="1">
      <alignment horizontal="center" vertical="top"/>
      <protection hidden="1"/>
    </xf>
    <xf numFmtId="0" fontId="24" fillId="2" borderId="0" xfId="0" applyFont="1" applyFill="1" applyBorder="1" applyAlignment="1" applyProtection="1">
      <alignment horizontal="center" vertical="top"/>
      <protection hidden="1"/>
    </xf>
    <xf numFmtId="0" fontId="24" fillId="2" borderId="15" xfId="0" applyFont="1" applyFill="1" applyBorder="1" applyAlignment="1" applyProtection="1">
      <alignment horizontal="center" vertical="top"/>
      <protection hidden="1"/>
    </xf>
    <xf numFmtId="0" fontId="7" fillId="0" borderId="17" xfId="0" applyFont="1" applyFill="1" applyBorder="1" applyAlignment="1" applyProtection="1">
      <alignment horizontal="left" vertical="top" indent="1"/>
      <protection hidden="1"/>
    </xf>
    <xf numFmtId="0" fontId="7" fillId="0" borderId="0" xfId="0" applyFont="1" applyFill="1" applyBorder="1" applyAlignment="1" applyProtection="1">
      <alignment horizontal="left" vertical="top" indent="1"/>
      <protection hidden="1"/>
    </xf>
    <xf numFmtId="0" fontId="27" fillId="4" borderId="0" xfId="0" applyFont="1" applyFill="1" applyBorder="1" applyAlignment="1" applyProtection="1">
      <alignment horizontal="left" vertical="top" wrapText="1" indent="1"/>
      <protection locked="0"/>
    </xf>
    <xf numFmtId="0" fontId="27" fillId="4" borderId="15" xfId="0" applyFont="1" applyFill="1" applyBorder="1" applyAlignment="1" applyProtection="1">
      <alignment horizontal="left" vertical="top" wrapText="1" indent="1"/>
      <protection locked="0"/>
    </xf>
    <xf numFmtId="0" fontId="27" fillId="4" borderId="13" xfId="0" applyFont="1" applyFill="1" applyBorder="1" applyAlignment="1" applyProtection="1">
      <alignment horizontal="left" vertical="top" wrapText="1" indent="1"/>
      <protection locked="0"/>
    </xf>
    <xf numFmtId="0" fontId="27" fillId="4" borderId="24" xfId="0" applyFont="1" applyFill="1" applyBorder="1" applyAlignment="1" applyProtection="1">
      <alignment horizontal="left" vertical="top" wrapText="1" indent="1"/>
      <protection locked="0"/>
    </xf>
    <xf numFmtId="0" fontId="27" fillId="4" borderId="13" xfId="0" applyFont="1" applyFill="1" applyBorder="1" applyAlignment="1" applyProtection="1">
      <alignment horizontal="left" vertical="top" indent="1"/>
      <protection locked="0"/>
    </xf>
    <xf numFmtId="0" fontId="27" fillId="4" borderId="24" xfId="0" applyFont="1" applyFill="1" applyBorder="1" applyAlignment="1" applyProtection="1">
      <alignment horizontal="left" vertical="top" indent="1"/>
      <protection locked="0"/>
    </xf>
    <xf numFmtId="0" fontId="27" fillId="6" borderId="13" xfId="0" applyFont="1" applyFill="1" applyBorder="1" applyAlignment="1" applyProtection="1">
      <alignment horizontal="center" vertical="top"/>
      <protection locked="0"/>
    </xf>
    <xf numFmtId="0" fontId="0" fillId="0" borderId="17" xfId="0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72" fillId="3" borderId="26" xfId="1" applyFont="1" applyFill="1" applyBorder="1" applyAlignment="1" applyProtection="1">
      <alignment horizontal="center" vertical="center"/>
      <protection hidden="1"/>
    </xf>
    <xf numFmtId="0" fontId="72" fillId="3" borderId="27" xfId="1" applyFont="1" applyFill="1" applyBorder="1" applyAlignment="1" applyProtection="1">
      <alignment horizontal="center" vertical="center"/>
      <protection hidden="1"/>
    </xf>
    <xf numFmtId="0" fontId="72" fillId="3" borderId="25" xfId="1" applyFont="1" applyFill="1" applyBorder="1" applyAlignment="1" applyProtection="1">
      <alignment horizontal="center" vertical="center"/>
      <protection hidden="1"/>
    </xf>
    <xf numFmtId="0" fontId="68" fillId="0" borderId="0" xfId="0" applyFont="1" applyFill="1" applyBorder="1" applyAlignment="1" applyProtection="1">
      <alignment horizontal="left" vertical="top" wrapText="1"/>
      <protection hidden="1"/>
    </xf>
    <xf numFmtId="0" fontId="68" fillId="0" borderId="15" xfId="0" applyFont="1" applyFill="1" applyBorder="1" applyAlignment="1" applyProtection="1">
      <alignment horizontal="left" vertical="top" wrapText="1"/>
      <protection hidden="1"/>
    </xf>
    <xf numFmtId="3" fontId="66" fillId="0" borderId="0" xfId="0" applyNumberFormat="1" applyFont="1" applyFill="1" applyBorder="1" applyAlignment="1" applyProtection="1">
      <alignment horizontal="left" vertical="top" indent="1"/>
      <protection hidden="1"/>
    </xf>
    <xf numFmtId="3" fontId="66" fillId="0" borderId="15" xfId="0" applyNumberFormat="1" applyFont="1" applyFill="1" applyBorder="1" applyAlignment="1" applyProtection="1">
      <alignment horizontal="left" vertical="top" indent="1"/>
      <protection hidden="1"/>
    </xf>
    <xf numFmtId="0" fontId="0" fillId="6" borderId="0" xfId="0" applyFill="1" applyBorder="1" applyAlignment="1" applyProtection="1">
      <alignment horizontal="center" wrapText="1"/>
      <protection hidden="1"/>
    </xf>
    <xf numFmtId="0" fontId="24" fillId="4" borderId="13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0" fillId="0" borderId="0" xfId="0" applyBorder="1"/>
    <xf numFmtId="0" fontId="24" fillId="6" borderId="16" xfId="0" applyFont="1" applyFill="1" applyBorder="1" applyAlignment="1" applyProtection="1">
      <alignment horizontal="center" vertical="top"/>
      <protection locked="0"/>
    </xf>
    <xf numFmtId="3" fontId="27" fillId="6" borderId="13" xfId="0" applyNumberFormat="1" applyFont="1" applyFill="1" applyBorder="1" applyAlignment="1" applyProtection="1">
      <alignment horizontal="center" vertical="top"/>
      <protection locked="0"/>
    </xf>
    <xf numFmtId="3" fontId="27" fillId="4" borderId="16" xfId="0" applyNumberFormat="1" applyFont="1" applyFill="1" applyBorder="1" applyAlignment="1" applyProtection="1">
      <alignment horizontal="center" vertical="top"/>
      <protection locked="0"/>
    </xf>
    <xf numFmtId="0" fontId="85" fillId="0" borderId="0" xfId="0" applyFont="1" applyBorder="1" applyAlignment="1" applyProtection="1">
      <alignment horizontal="center" vertical="center" wrapText="1"/>
      <protection hidden="1"/>
    </xf>
    <xf numFmtId="0" fontId="85" fillId="0" borderId="15" xfId="0" applyFont="1" applyBorder="1" applyAlignment="1" applyProtection="1">
      <alignment horizontal="center" vertical="center" wrapText="1"/>
      <protection hidden="1"/>
    </xf>
    <xf numFmtId="0" fontId="48" fillId="0" borderId="0" xfId="0" applyFont="1" applyBorder="1" applyAlignment="1" applyProtection="1">
      <alignment horizontal="center" vertical="top" wrapText="1"/>
      <protection hidden="1"/>
    </xf>
    <xf numFmtId="0" fontId="48" fillId="0" borderId="15" xfId="0" applyFont="1" applyBorder="1" applyAlignment="1" applyProtection="1">
      <alignment horizontal="center" vertical="top" wrapText="1"/>
      <protection hidden="1"/>
    </xf>
    <xf numFmtId="0" fontId="12" fillId="0" borderId="3" xfId="0" applyFont="1" applyFill="1" applyBorder="1" applyAlignment="1" applyProtection="1">
      <alignment horizontal="center" vertical="top" wrapText="1"/>
      <protection hidden="1"/>
    </xf>
    <xf numFmtId="0" fontId="41" fillId="0" borderId="6" xfId="0" applyFont="1" applyFill="1" applyBorder="1" applyAlignment="1" applyProtection="1">
      <alignment horizontal="center" vertical="top" wrapText="1"/>
      <protection hidden="1"/>
    </xf>
    <xf numFmtId="0" fontId="41" fillId="0" borderId="4" xfId="0" applyFont="1" applyFill="1" applyBorder="1" applyAlignment="1" applyProtection="1">
      <alignment horizontal="center" vertical="top" wrapText="1"/>
      <protection hidden="1"/>
    </xf>
    <xf numFmtId="0" fontId="78" fillId="0" borderId="0" xfId="0" applyFont="1" applyAlignment="1" applyProtection="1">
      <alignment horizontal="left" vertical="top" wrapText="1"/>
      <protection hidden="1"/>
    </xf>
    <xf numFmtId="0" fontId="18" fillId="3" borderId="16" xfId="1" applyFill="1" applyBorder="1" applyAlignment="1" applyProtection="1">
      <alignment horizontal="left" vertical="top"/>
      <protection hidden="1"/>
    </xf>
    <xf numFmtId="0" fontId="18" fillId="3" borderId="16" xfId="1" applyFill="1" applyBorder="1" applyAlignment="1" applyProtection="1">
      <alignment horizontal="center"/>
      <protection hidden="1"/>
    </xf>
    <xf numFmtId="0" fontId="72" fillId="3" borderId="26" xfId="1" applyFont="1" applyFill="1" applyBorder="1" applyAlignment="1" applyProtection="1">
      <alignment horizontal="center" vertical="top" wrapText="1"/>
      <protection hidden="1"/>
    </xf>
    <xf numFmtId="0" fontId="72" fillId="3" borderId="27" xfId="1" applyFont="1" applyFill="1" applyBorder="1" applyAlignment="1" applyProtection="1">
      <alignment horizontal="center" vertical="top" wrapText="1"/>
      <protection hidden="1"/>
    </xf>
    <xf numFmtId="0" fontId="72" fillId="3" borderId="25" xfId="1" applyFont="1" applyFill="1" applyBorder="1" applyAlignment="1" applyProtection="1">
      <alignment horizontal="center" vertical="top" wrapText="1"/>
      <protection hidden="1"/>
    </xf>
    <xf numFmtId="0" fontId="77" fillId="0" borderId="0" xfId="0" applyFont="1" applyAlignment="1" applyProtection="1">
      <alignment horizontal="left" vertical="top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top"/>
      <protection hidden="1"/>
    </xf>
    <xf numFmtId="0" fontId="0" fillId="6" borderId="16" xfId="0" applyFill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top" wrapText="1"/>
      <protection hidden="1"/>
    </xf>
    <xf numFmtId="0" fontId="8" fillId="0" borderId="6" xfId="0" applyFont="1" applyBorder="1" applyAlignment="1" applyProtection="1">
      <alignment horizontal="center" vertical="top" wrapText="1"/>
      <protection hidden="1"/>
    </xf>
    <xf numFmtId="0" fontId="8" fillId="0" borderId="4" xfId="0" applyFont="1" applyBorder="1" applyAlignment="1" applyProtection="1">
      <alignment horizontal="center" vertical="top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27" fillId="0" borderId="3" xfId="0" applyFont="1" applyBorder="1" applyAlignment="1" applyProtection="1">
      <alignment horizontal="center" vertical="center"/>
      <protection locked="0" hidden="1"/>
    </xf>
    <xf numFmtId="0" fontId="27" fillId="0" borderId="4" xfId="0" applyFont="1" applyBorder="1" applyAlignment="1" applyProtection="1">
      <alignment horizontal="center" vertical="center"/>
      <protection locked="0" hidden="1"/>
    </xf>
    <xf numFmtId="0" fontId="8" fillId="0" borderId="10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2" fillId="0" borderId="10" xfId="0" applyFont="1" applyBorder="1" applyAlignment="1" applyProtection="1">
      <alignment horizontal="center" vertical="top" wrapText="1"/>
      <protection hidden="1"/>
    </xf>
    <xf numFmtId="0" fontId="2" fillId="0" borderId="16" xfId="0" applyFont="1" applyBorder="1" applyAlignment="1" applyProtection="1">
      <alignment horizontal="center" vertical="top" wrapText="1"/>
      <protection hidden="1"/>
    </xf>
    <xf numFmtId="0" fontId="2" fillId="0" borderId="14" xfId="0" applyFont="1" applyBorder="1" applyAlignment="1" applyProtection="1">
      <alignment horizontal="center" vertical="top" wrapText="1"/>
      <protection hidden="1"/>
    </xf>
    <xf numFmtId="0" fontId="2" fillId="0" borderId="10" xfId="0" applyFont="1" applyBorder="1" applyAlignment="1" applyProtection="1">
      <alignment horizontal="left" vertical="top" wrapText="1" indent="3"/>
      <protection hidden="1"/>
    </xf>
    <xf numFmtId="0" fontId="2" fillId="0" borderId="16" xfId="0" applyFont="1" applyBorder="1" applyAlignment="1" applyProtection="1">
      <alignment horizontal="left" vertical="top" wrapText="1" indent="3"/>
      <protection hidden="1"/>
    </xf>
    <xf numFmtId="0" fontId="2" fillId="0" borderId="14" xfId="0" applyFont="1" applyBorder="1" applyAlignment="1" applyProtection="1">
      <alignment horizontal="left" vertical="top" wrapText="1" indent="3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left" vertical="top" wrapText="1" indent="1"/>
      <protection hidden="1"/>
    </xf>
    <xf numFmtId="0" fontId="26" fillId="0" borderId="0" xfId="0" applyFont="1" applyAlignment="1" applyProtection="1">
      <alignment horizontal="left" wrapText="1" indent="1"/>
      <protection hidden="1"/>
    </xf>
    <xf numFmtId="0" fontId="17" fillId="0" borderId="0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center" vertical="top" wrapText="1"/>
      <protection hidden="1"/>
    </xf>
    <xf numFmtId="0" fontId="79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27" fillId="0" borderId="5" xfId="0" applyFont="1" applyBorder="1" applyAlignment="1" applyProtection="1">
      <alignment horizontal="center" vertical="center"/>
      <protection locked="0" hidden="1"/>
    </xf>
    <xf numFmtId="0" fontId="38" fillId="0" borderId="8" xfId="0" applyFont="1" applyBorder="1" applyProtection="1">
      <protection locked="0" hidden="1"/>
    </xf>
    <xf numFmtId="0" fontId="38" fillId="0" borderId="11" xfId="0" applyFont="1" applyBorder="1" applyProtection="1">
      <protection locked="0" hidden="1"/>
    </xf>
    <xf numFmtId="0" fontId="38" fillId="0" borderId="12" xfId="0" applyFont="1" applyBorder="1" applyProtection="1">
      <protection locked="0" hidden="1"/>
    </xf>
    <xf numFmtId="0" fontId="24" fillId="0" borderId="3" xfId="0" applyFont="1" applyBorder="1" applyAlignment="1" applyProtection="1">
      <alignment horizontal="center" vertical="center" wrapText="1"/>
      <protection locked="0" hidden="1"/>
    </xf>
    <xf numFmtId="0" fontId="24" fillId="0" borderId="4" xfId="0" applyFont="1" applyBorder="1" applyAlignment="1" applyProtection="1">
      <alignment horizontal="center" vertical="center" wrapText="1"/>
      <protection locked="0" hidden="1"/>
    </xf>
    <xf numFmtId="0" fontId="12" fillId="0" borderId="1" xfId="0" applyFont="1" applyBorder="1" applyAlignment="1" applyProtection="1">
      <alignment horizontal="left" vertical="top" wrapText="1"/>
      <protection hidden="1"/>
    </xf>
    <xf numFmtId="0" fontId="12" fillId="0" borderId="7" xfId="0" applyFont="1" applyBorder="1" applyAlignment="1" applyProtection="1">
      <alignment horizontal="left" vertical="top" wrapText="1"/>
      <protection hidden="1"/>
    </xf>
    <xf numFmtId="0" fontId="12" fillId="0" borderId="11" xfId="0" applyFont="1" applyBorder="1" applyAlignment="1" applyProtection="1">
      <alignment horizontal="left" vertical="top" wrapText="1"/>
      <protection hidden="1"/>
    </xf>
    <xf numFmtId="0" fontId="12" fillId="0" borderId="12" xfId="0" applyFont="1" applyBorder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1" fillId="0" borderId="0" xfId="0" applyFont="1" applyAlignment="1">
      <alignment horizontal="center" vertical="top" wrapText="1"/>
    </xf>
    <xf numFmtId="0" fontId="7" fillId="0" borderId="0" xfId="0" applyFont="1" applyBorder="1" applyAlignment="1" applyProtection="1">
      <alignment horizontal="left" vertical="top" wrapText="1"/>
      <protection hidden="1"/>
    </xf>
    <xf numFmtId="0" fontId="16" fillId="0" borderId="6" xfId="0" applyFont="1" applyBorder="1" applyAlignment="1" applyProtection="1">
      <alignment horizontal="left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hidden="1"/>
    </xf>
    <xf numFmtId="0" fontId="7" fillId="0" borderId="8" xfId="0" applyFont="1" applyBorder="1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horizontal="left" vertical="top" wrapText="1"/>
      <protection hidden="1"/>
    </xf>
    <xf numFmtId="0" fontId="7" fillId="0" borderId="7" xfId="0" applyFont="1" applyBorder="1" applyAlignment="1" applyProtection="1">
      <alignment horizontal="left" vertical="top" wrapText="1"/>
      <protection hidden="1"/>
    </xf>
    <xf numFmtId="0" fontId="7" fillId="0" borderId="11" xfId="0" applyFont="1" applyBorder="1" applyAlignment="1" applyProtection="1">
      <alignment horizontal="left" vertical="top" wrapText="1"/>
      <protection hidden="1"/>
    </xf>
    <xf numFmtId="0" fontId="7" fillId="0" borderId="12" xfId="0" applyFont="1" applyBorder="1" applyAlignment="1" applyProtection="1">
      <alignment horizontal="left" vertical="top" wrapText="1"/>
      <protection hidden="1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12" fillId="0" borderId="5" xfId="0" applyFont="1" applyBorder="1" applyAlignment="1" applyProtection="1">
      <alignment horizontal="center" vertical="top" wrapText="1"/>
      <protection hidden="1"/>
    </xf>
    <xf numFmtId="0" fontId="12" fillId="0" borderId="8" xfId="0" applyFont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 applyProtection="1">
      <alignment horizontal="center" vertical="top" wrapText="1"/>
      <protection hidden="1"/>
    </xf>
    <xf numFmtId="0" fontId="12" fillId="0" borderId="7" xfId="0" applyFont="1" applyBorder="1" applyAlignment="1" applyProtection="1">
      <alignment horizontal="center" vertical="top" wrapText="1"/>
      <protection hidden="1"/>
    </xf>
    <xf numFmtId="0" fontId="12" fillId="0" borderId="11" xfId="0" applyFont="1" applyBorder="1" applyAlignment="1" applyProtection="1">
      <alignment horizontal="center" vertical="top" wrapText="1"/>
      <protection hidden="1"/>
    </xf>
    <xf numFmtId="0" fontId="12" fillId="0" borderId="12" xfId="0" applyFont="1" applyBorder="1" applyAlignment="1" applyProtection="1">
      <alignment horizontal="center" vertical="top" wrapText="1"/>
      <protection hidden="1"/>
    </xf>
    <xf numFmtId="0" fontId="80" fillId="0" borderId="9" xfId="0" applyFont="1" applyBorder="1" applyAlignment="1" applyProtection="1">
      <alignment horizontal="center" wrapText="1"/>
      <protection hidden="1"/>
    </xf>
    <xf numFmtId="0" fontId="8" fillId="0" borderId="8" xfId="0" applyFont="1" applyBorder="1" applyAlignment="1" applyProtection="1">
      <alignment horizontal="left" vertical="top" wrapText="1"/>
      <protection hidden="1"/>
    </xf>
    <xf numFmtId="0" fontId="8" fillId="0" borderId="1" xfId="0" applyFont="1" applyBorder="1" applyAlignment="1" applyProtection="1">
      <alignment horizontal="left" vertical="top" wrapText="1"/>
      <protection hidden="1"/>
    </xf>
    <xf numFmtId="0" fontId="8" fillId="0" borderId="7" xfId="0" applyFont="1" applyBorder="1" applyAlignment="1" applyProtection="1">
      <alignment horizontal="left" vertical="top" wrapText="1"/>
      <protection hidden="1"/>
    </xf>
    <xf numFmtId="0" fontId="8" fillId="0" borderId="11" xfId="0" applyFont="1" applyBorder="1" applyAlignment="1" applyProtection="1">
      <alignment horizontal="left" vertical="top" wrapText="1"/>
      <protection hidden="1"/>
    </xf>
    <xf numFmtId="0" fontId="8" fillId="0" borderId="12" xfId="0" applyFont="1" applyBorder="1" applyAlignment="1" applyProtection="1">
      <alignment horizontal="left" vertical="top" wrapText="1"/>
      <protection hidden="1"/>
    </xf>
    <xf numFmtId="0" fontId="12" fillId="0" borderId="3" xfId="0" applyFont="1" applyBorder="1" applyAlignment="1" applyProtection="1">
      <alignment horizontal="center" vertical="top" wrapText="1"/>
      <protection hidden="1"/>
    </xf>
    <xf numFmtId="0" fontId="12" fillId="0" borderId="6" xfId="0" applyFont="1" applyBorder="1" applyAlignment="1" applyProtection="1">
      <alignment horizontal="center" vertical="top" wrapText="1"/>
      <protection hidden="1"/>
    </xf>
    <xf numFmtId="0" fontId="12" fillId="0" borderId="4" xfId="0" applyFont="1" applyBorder="1" applyAlignment="1" applyProtection="1">
      <alignment horizontal="center" vertical="top" wrapText="1"/>
      <protection hidden="1"/>
    </xf>
    <xf numFmtId="0" fontId="8" fillId="0" borderId="5" xfId="0" applyFont="1" applyBorder="1" applyAlignment="1" applyProtection="1">
      <alignment horizontal="center" vertical="top" wrapText="1"/>
      <protection hidden="1"/>
    </xf>
    <xf numFmtId="0" fontId="38" fillId="0" borderId="8" xfId="0" applyFont="1" applyBorder="1" applyProtection="1">
      <protection hidden="1"/>
    </xf>
    <xf numFmtId="0" fontId="38" fillId="0" borderId="11" xfId="0" applyFont="1" applyBorder="1" applyProtection="1">
      <protection hidden="1"/>
    </xf>
    <xf numFmtId="0" fontId="38" fillId="0" borderId="12" xfId="0" applyFont="1" applyBorder="1" applyProtection="1">
      <protection hidden="1"/>
    </xf>
    <xf numFmtId="0" fontId="7" fillId="0" borderId="10" xfId="0" applyFont="1" applyBorder="1" applyAlignment="1" applyProtection="1">
      <alignment horizontal="center" vertical="top"/>
      <protection hidden="1"/>
    </xf>
    <xf numFmtId="0" fontId="7" fillId="0" borderId="16" xfId="0" applyFont="1" applyBorder="1" applyAlignment="1" applyProtection="1">
      <alignment horizontal="center" vertical="top"/>
      <protection hidden="1"/>
    </xf>
    <xf numFmtId="0" fontId="7" fillId="0" borderId="14" xfId="0" applyFont="1" applyBorder="1" applyAlignment="1" applyProtection="1">
      <alignment horizontal="center" vertical="top"/>
      <protection hidden="1"/>
    </xf>
    <xf numFmtId="0" fontId="24" fillId="0" borderId="0" xfId="0" applyFont="1" applyAlignment="1" applyProtection="1">
      <alignment horizontal="left" indent="4"/>
      <protection hidden="1"/>
    </xf>
    <xf numFmtId="0" fontId="3" fillId="0" borderId="10" xfId="0" applyFont="1" applyBorder="1" applyAlignment="1" applyProtection="1">
      <alignment horizontal="left" vertical="top" wrapText="1" indent="3"/>
      <protection hidden="1"/>
    </xf>
    <xf numFmtId="0" fontId="3" fillId="0" borderId="16" xfId="0" applyFont="1" applyBorder="1" applyAlignment="1" applyProtection="1">
      <alignment horizontal="left" vertical="top" wrapText="1" indent="3"/>
      <protection hidden="1"/>
    </xf>
    <xf numFmtId="0" fontId="3" fillId="0" borderId="14" xfId="0" applyFont="1" applyBorder="1" applyAlignment="1" applyProtection="1">
      <alignment horizontal="left" vertical="top" wrapText="1" indent="3"/>
      <protection hidden="1"/>
    </xf>
    <xf numFmtId="0" fontId="3" fillId="0" borderId="11" xfId="0" applyFont="1" applyBorder="1" applyAlignment="1" applyProtection="1">
      <alignment horizontal="left" vertical="top" wrapText="1" indent="3"/>
      <protection hidden="1"/>
    </xf>
    <xf numFmtId="0" fontId="3" fillId="0" borderId="13" xfId="0" applyFont="1" applyBorder="1" applyAlignment="1" applyProtection="1">
      <alignment horizontal="left" vertical="top" wrapText="1" indent="3"/>
      <protection hidden="1"/>
    </xf>
    <xf numFmtId="0" fontId="3" fillId="0" borderId="12" xfId="0" applyFont="1" applyBorder="1" applyAlignment="1" applyProtection="1">
      <alignment horizontal="left" vertical="top" wrapText="1" indent="3"/>
      <protection hidden="1"/>
    </xf>
    <xf numFmtId="0" fontId="5" fillId="0" borderId="5" xfId="0" applyFont="1" applyBorder="1" applyAlignment="1" applyProtection="1">
      <alignment horizontal="center" vertical="top" wrapText="1"/>
      <protection hidden="1"/>
    </xf>
    <xf numFmtId="0" fontId="5" fillId="0" borderId="9" xfId="0" applyFont="1" applyBorder="1" applyAlignment="1" applyProtection="1">
      <alignment horizontal="center" vertical="top" wrapText="1"/>
      <protection hidden="1"/>
    </xf>
    <xf numFmtId="0" fontId="5" fillId="0" borderId="8" xfId="0" applyFont="1" applyBorder="1" applyAlignment="1" applyProtection="1">
      <alignment horizontal="center" vertical="top" wrapText="1"/>
      <protection hidden="1"/>
    </xf>
    <xf numFmtId="0" fontId="12" fillId="0" borderId="13" xfId="0" applyFont="1" applyBorder="1" applyAlignment="1" applyProtection="1">
      <alignment horizontal="center" vertical="top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47" fillId="0" borderId="11" xfId="0" applyFont="1" applyBorder="1" applyProtection="1">
      <protection locked="0" hidden="1"/>
    </xf>
    <xf numFmtId="0" fontId="47" fillId="0" borderId="12" xfId="0" applyFont="1" applyBorder="1" applyProtection="1">
      <protection locked="0" hidden="1"/>
    </xf>
    <xf numFmtId="0" fontId="8" fillId="0" borderId="0" xfId="0" applyFont="1" applyBorder="1" applyAlignment="1" applyProtection="1">
      <alignment horizontal="center" vertical="top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38" fillId="0" borderId="4" xfId="0" applyFont="1" applyBorder="1" applyProtection="1">
      <protection locked="0" hidden="1"/>
    </xf>
    <xf numFmtId="0" fontId="24" fillId="0" borderId="3" xfId="0" applyFont="1" applyBorder="1" applyAlignment="1" applyProtection="1">
      <alignment horizontal="center" vertical="center"/>
      <protection locked="0" hidden="1"/>
    </xf>
    <xf numFmtId="0" fontId="27" fillId="0" borderId="3" xfId="0" applyFont="1" applyBorder="1" applyAlignment="1" applyProtection="1">
      <alignment horizontal="center" vertical="center" wrapText="1"/>
      <protection locked="0" hidden="1"/>
    </xf>
    <xf numFmtId="0" fontId="27" fillId="0" borderId="4" xfId="0" applyFont="1" applyBorder="1" applyAlignment="1" applyProtection="1">
      <alignment horizontal="center" vertical="center" wrapText="1"/>
      <protection locked="0" hidden="1"/>
    </xf>
    <xf numFmtId="0" fontId="10" fillId="0" borderId="10" xfId="0" applyFont="1" applyBorder="1" applyAlignment="1" applyProtection="1">
      <alignment horizontal="center" vertical="top" wrapText="1"/>
      <protection hidden="1"/>
    </xf>
    <xf numFmtId="0" fontId="10" fillId="0" borderId="14" xfId="0" applyFont="1" applyBorder="1" applyAlignment="1" applyProtection="1">
      <alignment horizontal="center" vertical="top" wrapText="1"/>
      <protection hidden="1"/>
    </xf>
    <xf numFmtId="0" fontId="13" fillId="0" borderId="0" xfId="0" applyFont="1" applyBorder="1" applyAlignment="1" applyProtection="1">
      <alignment horizontal="center" vertical="top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locked="0" hidden="1"/>
    </xf>
    <xf numFmtId="0" fontId="5" fillId="0" borderId="5" xfId="0" applyFont="1" applyBorder="1" applyAlignment="1" applyProtection="1">
      <alignment horizontal="center" wrapText="1"/>
      <protection hidden="1"/>
    </xf>
    <xf numFmtId="0" fontId="26" fillId="0" borderId="9" xfId="0" applyFont="1" applyBorder="1" applyProtection="1">
      <protection hidden="1"/>
    </xf>
    <xf numFmtId="0" fontId="26" fillId="0" borderId="8" xfId="0" applyFont="1" applyBorder="1" applyProtection="1">
      <protection hidden="1"/>
    </xf>
    <xf numFmtId="0" fontId="10" fillId="0" borderId="5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11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wrapText="1"/>
      <protection hidden="1"/>
    </xf>
    <xf numFmtId="0" fontId="38" fillId="0" borderId="13" xfId="0" applyFont="1" applyBorder="1" applyProtection="1"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25" fillId="0" borderId="3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23" fillId="0" borderId="5" xfId="0" applyFont="1" applyBorder="1" applyAlignment="1" applyProtection="1">
      <alignment horizontal="left" vertical="center" wrapText="1" indent="1"/>
      <protection hidden="1"/>
    </xf>
    <xf numFmtId="0" fontId="23" fillId="0" borderId="9" xfId="0" applyFont="1" applyBorder="1" applyAlignment="1" applyProtection="1">
      <alignment horizontal="left" vertical="center" wrapText="1" indent="1"/>
      <protection hidden="1"/>
    </xf>
    <xf numFmtId="0" fontId="23" fillId="0" borderId="8" xfId="0" applyFont="1" applyBorder="1" applyAlignment="1" applyProtection="1">
      <alignment horizontal="left" vertical="center" wrapText="1" indent="1"/>
      <protection hidden="1"/>
    </xf>
    <xf numFmtId="0" fontId="23" fillId="0" borderId="11" xfId="0" applyFont="1" applyBorder="1" applyAlignment="1" applyProtection="1">
      <alignment horizontal="left" vertical="center" wrapText="1" indent="1"/>
      <protection hidden="1"/>
    </xf>
    <xf numFmtId="0" fontId="23" fillId="0" borderId="13" xfId="0" applyFont="1" applyBorder="1" applyAlignment="1" applyProtection="1">
      <alignment horizontal="left" vertical="center" wrapText="1" indent="1"/>
      <protection hidden="1"/>
    </xf>
    <xf numFmtId="0" fontId="23" fillId="0" borderId="12" xfId="0" applyFont="1" applyBorder="1" applyAlignment="1" applyProtection="1">
      <alignment horizontal="left" vertical="center" wrapText="1" indent="1"/>
      <protection hidden="1"/>
    </xf>
    <xf numFmtId="14" fontId="8" fillId="0" borderId="3" xfId="0" applyNumberFormat="1" applyFont="1" applyBorder="1" applyAlignment="1" applyProtection="1">
      <alignment horizontal="center" vertical="top" wrapText="1"/>
      <protection hidden="1"/>
    </xf>
    <xf numFmtId="14" fontId="8" fillId="0" borderId="6" xfId="0" applyNumberFormat="1" applyFont="1" applyBorder="1" applyAlignment="1" applyProtection="1">
      <alignment horizontal="center" vertical="top" wrapText="1"/>
      <protection hidden="1"/>
    </xf>
    <xf numFmtId="14" fontId="8" fillId="0" borderId="4" xfId="0" applyNumberFormat="1" applyFont="1" applyBorder="1" applyAlignment="1" applyProtection="1">
      <alignment horizontal="center" vertical="top" wrapText="1"/>
      <protection hidden="1"/>
    </xf>
    <xf numFmtId="0" fontId="12" fillId="0" borderId="13" xfId="0" applyFont="1" applyBorder="1" applyAlignment="1" applyProtection="1">
      <alignment horizontal="center" wrapText="1"/>
      <protection hidden="1"/>
    </xf>
    <xf numFmtId="0" fontId="12" fillId="0" borderId="12" xfId="0" applyFont="1" applyBorder="1" applyAlignment="1" applyProtection="1">
      <alignment horizontal="center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5" fillId="0" borderId="9" xfId="0" applyFont="1" applyBorder="1" applyAlignment="1" applyProtection="1">
      <alignment horizontal="center" wrapText="1"/>
      <protection hidden="1"/>
    </xf>
    <xf numFmtId="0" fontId="5" fillId="0" borderId="8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38" fillId="0" borderId="7" xfId="0" applyFont="1" applyBorder="1" applyProtection="1">
      <protection hidden="1"/>
    </xf>
    <xf numFmtId="0" fontId="38" fillId="0" borderId="6" xfId="0" applyFont="1" applyBorder="1" applyProtection="1">
      <protection locked="0" hidden="1"/>
    </xf>
    <xf numFmtId="0" fontId="38" fillId="0" borderId="14" xfId="0" applyFont="1" applyBorder="1" applyProtection="1">
      <protection hidden="1"/>
    </xf>
    <xf numFmtId="0" fontId="10" fillId="0" borderId="3" xfId="0" applyFont="1" applyBorder="1" applyAlignment="1" applyProtection="1">
      <alignment horizontal="center" vertical="top" wrapText="1"/>
      <protection hidden="1"/>
    </xf>
    <xf numFmtId="0" fontId="38" fillId="0" borderId="6" xfId="0" applyFont="1" applyBorder="1" applyProtection="1">
      <protection hidden="1"/>
    </xf>
    <xf numFmtId="0" fontId="24" fillId="0" borderId="5" xfId="0" applyFont="1" applyBorder="1" applyAlignment="1" applyProtection="1">
      <alignment horizontal="center" vertical="center" wrapText="1"/>
      <protection locked="0" hidden="1"/>
    </xf>
    <xf numFmtId="0" fontId="38" fillId="0" borderId="9" xfId="0" applyFont="1" applyBorder="1" applyProtection="1">
      <protection locked="0" hidden="1"/>
    </xf>
    <xf numFmtId="0" fontId="38" fillId="0" borderId="13" xfId="0" applyFont="1" applyBorder="1" applyProtection="1">
      <protection locked="0" hidden="1"/>
    </xf>
    <xf numFmtId="0" fontId="24" fillId="0" borderId="3" xfId="0" applyFont="1" applyBorder="1" applyAlignment="1" applyProtection="1">
      <alignment horizontal="center" vertical="center"/>
      <protection hidden="1"/>
    </xf>
    <xf numFmtId="0" fontId="38" fillId="0" borderId="4" xfId="0" applyFont="1" applyBorder="1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top" wrapText="1"/>
      <protection hidden="1"/>
    </xf>
    <xf numFmtId="0" fontId="7" fillId="0" borderId="6" xfId="0" applyFont="1" applyBorder="1" applyAlignment="1" applyProtection="1">
      <alignment horizontal="center" vertical="top" wrapText="1"/>
      <protection hidden="1"/>
    </xf>
    <xf numFmtId="0" fontId="7" fillId="0" borderId="4" xfId="0" applyFont="1" applyBorder="1" applyAlignment="1" applyProtection="1">
      <alignment horizontal="center" vertical="top" wrapText="1"/>
      <protection hidden="1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3" fontId="7" fillId="0" borderId="5" xfId="0" applyNumberFormat="1" applyFont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center" vertical="top"/>
      <protection hidden="1"/>
    </xf>
    <xf numFmtId="0" fontId="27" fillId="0" borderId="13" xfId="0" applyFont="1" applyBorder="1" applyAlignment="1" applyProtection="1">
      <alignment horizontal="left" vertical="top" indent="1"/>
      <protection hidden="1"/>
    </xf>
    <xf numFmtId="0" fontId="24" fillId="0" borderId="16" xfId="0" applyFont="1" applyFill="1" applyBorder="1" applyAlignment="1" applyProtection="1">
      <alignment horizontal="left" vertical="top" indent="1"/>
      <protection hidden="1"/>
    </xf>
    <xf numFmtId="0" fontId="7" fillId="0" borderId="0" xfId="0" applyFont="1" applyBorder="1" applyAlignment="1" applyProtection="1">
      <alignment horizontal="left" vertical="top" indent="1"/>
      <protection hidden="1"/>
    </xf>
    <xf numFmtId="0" fontId="27" fillId="0" borderId="16" xfId="0" applyFont="1" applyBorder="1" applyAlignment="1" applyProtection="1">
      <alignment horizontal="right" vertical="top" indent="1"/>
      <protection hidden="1"/>
    </xf>
    <xf numFmtId="0" fontId="27" fillId="0" borderId="16" xfId="0" applyFont="1" applyBorder="1" applyAlignment="1" applyProtection="1">
      <alignment horizontal="left" vertical="top"/>
      <protection hidden="1"/>
    </xf>
    <xf numFmtId="0" fontId="12" fillId="0" borderId="3" xfId="0" applyFont="1" applyBorder="1" applyAlignment="1" applyProtection="1">
      <alignment vertical="top" wrapText="1"/>
      <protection hidden="1"/>
    </xf>
    <xf numFmtId="0" fontId="12" fillId="0" borderId="6" xfId="0" applyFont="1" applyBorder="1" applyAlignment="1" applyProtection="1">
      <alignment vertical="top" wrapText="1"/>
      <protection hidden="1"/>
    </xf>
    <xf numFmtId="0" fontId="12" fillId="0" borderId="4" xfId="0" applyFont="1" applyBorder="1" applyAlignment="1" applyProtection="1">
      <alignment vertical="top" wrapText="1"/>
      <protection hidden="1"/>
    </xf>
    <xf numFmtId="0" fontId="24" fillId="0" borderId="6" xfId="0" applyFont="1" applyBorder="1" applyAlignment="1" applyProtection="1">
      <alignment horizontal="center" vertical="center"/>
      <protection locked="0" hidden="1"/>
    </xf>
    <xf numFmtId="0" fontId="24" fillId="0" borderId="4" xfId="0" applyFont="1" applyBorder="1" applyAlignment="1" applyProtection="1">
      <alignment horizontal="center" vertical="center"/>
      <protection locked="0" hidden="1"/>
    </xf>
    <xf numFmtId="0" fontId="23" fillId="0" borderId="5" xfId="0" applyFont="1" applyBorder="1" applyAlignment="1" applyProtection="1">
      <alignment horizontal="left" vertical="top" wrapText="1" indent="1"/>
      <protection hidden="1"/>
    </xf>
    <xf numFmtId="0" fontId="23" fillId="0" borderId="9" xfId="0" applyFont="1" applyBorder="1" applyAlignment="1" applyProtection="1">
      <alignment horizontal="left" vertical="top" wrapText="1" indent="1"/>
      <protection hidden="1"/>
    </xf>
    <xf numFmtId="0" fontId="23" fillId="0" borderId="8" xfId="0" applyFont="1" applyBorder="1" applyAlignment="1" applyProtection="1">
      <alignment horizontal="left" vertical="top" wrapText="1" indent="1"/>
      <protection hidden="1"/>
    </xf>
    <xf numFmtId="0" fontId="23" fillId="0" borderId="11" xfId="0" applyFont="1" applyBorder="1" applyAlignment="1" applyProtection="1">
      <alignment horizontal="left" vertical="top" wrapText="1" indent="1"/>
      <protection hidden="1"/>
    </xf>
    <xf numFmtId="0" fontId="23" fillId="0" borderId="13" xfId="0" applyFont="1" applyBorder="1" applyAlignment="1" applyProtection="1">
      <alignment horizontal="left" vertical="top" wrapText="1" indent="1"/>
      <protection hidden="1"/>
    </xf>
    <xf numFmtId="0" fontId="23" fillId="0" borderId="12" xfId="0" applyFont="1" applyBorder="1" applyAlignment="1" applyProtection="1">
      <alignment horizontal="left" vertical="top" wrapText="1" indent="1"/>
      <protection hidden="1"/>
    </xf>
    <xf numFmtId="0" fontId="24" fillId="0" borderId="8" xfId="0" applyFont="1" applyBorder="1" applyAlignment="1" applyProtection="1">
      <alignment horizontal="center" vertical="center" wrapText="1"/>
      <protection locked="0"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7" fillId="0" borderId="6" xfId="0" applyFont="1" applyFill="1" applyBorder="1" applyAlignment="1" applyProtection="1">
      <alignment horizontal="center" vertical="top" wrapText="1"/>
      <protection hidden="1"/>
    </xf>
    <xf numFmtId="0" fontId="7" fillId="0" borderId="4" xfId="0" applyFont="1" applyFill="1" applyBorder="1" applyAlignment="1" applyProtection="1">
      <alignment horizontal="center" vertical="top" wrapText="1"/>
      <protection hidden="1"/>
    </xf>
    <xf numFmtId="0" fontId="7" fillId="0" borderId="5" xfId="0" applyFont="1" applyFill="1" applyBorder="1" applyAlignment="1" applyProtection="1">
      <alignment horizontal="left" vertical="top" wrapText="1"/>
      <protection hidden="1"/>
    </xf>
    <xf numFmtId="0" fontId="7" fillId="0" borderId="8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7" fillId="0" borderId="7" xfId="0" applyFont="1" applyFill="1" applyBorder="1" applyAlignment="1" applyProtection="1">
      <alignment horizontal="left" vertical="top" wrapText="1"/>
      <protection hidden="1"/>
    </xf>
    <xf numFmtId="0" fontId="7" fillId="0" borderId="11" xfId="0" applyFont="1" applyFill="1" applyBorder="1" applyAlignment="1" applyProtection="1">
      <alignment horizontal="left" vertical="top" wrapText="1"/>
      <protection hidden="1"/>
    </xf>
    <xf numFmtId="0" fontId="7" fillId="0" borderId="12" xfId="0" applyFont="1" applyFill="1" applyBorder="1" applyAlignment="1" applyProtection="1">
      <alignment horizontal="left" vertical="top" wrapText="1"/>
      <protection hidden="1"/>
    </xf>
    <xf numFmtId="0" fontId="8" fillId="0" borderId="6" xfId="0" applyFont="1" applyBorder="1" applyAlignment="1" applyProtection="1">
      <alignment horizontal="left" vertical="top" wrapText="1"/>
      <protection hidden="1"/>
    </xf>
    <xf numFmtId="0" fontId="8" fillId="0" borderId="4" xfId="0" applyFont="1" applyBorder="1" applyAlignment="1" applyProtection="1">
      <alignment horizontal="left" vertical="top" wrapText="1"/>
      <protection hidden="1"/>
    </xf>
    <xf numFmtId="14" fontId="7" fillId="0" borderId="3" xfId="0" applyNumberFormat="1" applyFont="1" applyBorder="1" applyAlignment="1" applyProtection="1">
      <alignment horizontal="center" vertical="top" wrapText="1"/>
      <protection hidden="1"/>
    </xf>
    <xf numFmtId="14" fontId="7" fillId="0" borderId="6" xfId="0" applyNumberFormat="1" applyFont="1" applyBorder="1" applyAlignment="1" applyProtection="1">
      <alignment horizontal="center" vertical="top" wrapText="1"/>
      <protection hidden="1"/>
    </xf>
    <xf numFmtId="14" fontId="7" fillId="0" borderId="4" xfId="0" applyNumberFormat="1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horizontal="left" vertical="top" wrapText="1" indent="1"/>
      <protection hidden="1"/>
    </xf>
    <xf numFmtId="0" fontId="27" fillId="0" borderId="13" xfId="0" applyFont="1" applyBorder="1" applyAlignment="1" applyProtection="1">
      <alignment horizontal="left" vertical="top" wrapText="1" indent="1"/>
      <protection hidden="1"/>
    </xf>
    <xf numFmtId="0" fontId="8" fillId="0" borderId="3" xfId="0" applyFont="1" applyBorder="1" applyAlignment="1" applyProtection="1">
      <alignment horizontal="left" vertical="top"/>
      <protection hidden="1"/>
    </xf>
    <xf numFmtId="0" fontId="8" fillId="0" borderId="6" xfId="0" applyFont="1" applyBorder="1" applyAlignment="1" applyProtection="1">
      <alignment horizontal="left" vertical="top"/>
      <protection hidden="1"/>
    </xf>
    <xf numFmtId="0" fontId="8" fillId="0" borderId="4" xfId="0" applyFont="1" applyBorder="1" applyAlignment="1" applyProtection="1">
      <alignment horizontal="left" vertical="top"/>
      <protection hidden="1"/>
    </xf>
    <xf numFmtId="0" fontId="24" fillId="0" borderId="13" xfId="0" applyFont="1" applyFill="1" applyBorder="1" applyAlignment="1" applyProtection="1">
      <alignment horizontal="left" vertical="top" indent="1"/>
      <protection hidden="1"/>
    </xf>
    <xf numFmtId="0" fontId="27" fillId="0" borderId="16" xfId="0" applyFont="1" applyBorder="1" applyAlignment="1" applyProtection="1">
      <alignment horizontal="left" vertical="top" indent="1"/>
      <protection hidden="1"/>
    </xf>
    <xf numFmtId="0" fontId="7" fillId="0" borderId="0" xfId="0" applyFont="1" applyBorder="1" applyAlignment="1" applyProtection="1">
      <alignment horizontal="center" vertical="top"/>
      <protection hidden="1"/>
    </xf>
    <xf numFmtId="0" fontId="38" fillId="0" borderId="0" xfId="0" applyFont="1" applyProtection="1">
      <protection hidden="1"/>
    </xf>
    <xf numFmtId="0" fontId="24" fillId="0" borderId="0" xfId="0" applyFont="1" applyAlignment="1" applyProtection="1">
      <alignment horizontal="left" vertical="top" wrapText="1"/>
      <protection hidden="1"/>
    </xf>
    <xf numFmtId="0" fontId="38" fillId="0" borderId="9" xfId="0" applyFont="1" applyBorder="1" applyProtection="1"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8" fillId="7" borderId="3" xfId="0" applyFont="1" applyFill="1" applyBorder="1" applyAlignment="1" applyProtection="1">
      <alignment horizontal="left" vertical="top"/>
      <protection hidden="1"/>
    </xf>
    <xf numFmtId="0" fontId="8" fillId="7" borderId="6" xfId="0" applyFont="1" applyFill="1" applyBorder="1" applyAlignment="1" applyProtection="1">
      <alignment horizontal="left" vertical="top"/>
      <protection hidden="1"/>
    </xf>
    <xf numFmtId="0" fontId="8" fillId="7" borderId="4" xfId="0" applyFont="1" applyFill="1" applyBorder="1" applyAlignment="1" applyProtection="1">
      <alignment horizontal="left" vertical="top"/>
      <protection hidden="1"/>
    </xf>
    <xf numFmtId="0" fontId="24" fillId="0" borderId="3" xfId="0" applyFont="1" applyBorder="1" applyAlignment="1" applyProtection="1">
      <alignment horizontal="center" vertical="top"/>
      <protection hidden="1"/>
    </xf>
    <xf numFmtId="0" fontId="24" fillId="0" borderId="4" xfId="0" applyFont="1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 wrapText="1"/>
      <protection locked="0" hidden="1"/>
    </xf>
    <xf numFmtId="0" fontId="5" fillId="0" borderId="9" xfId="0" applyFont="1" applyBorder="1" applyAlignment="1" applyProtection="1">
      <alignment horizontal="center" vertical="top" wrapText="1"/>
      <protection locked="0" hidden="1"/>
    </xf>
    <xf numFmtId="0" fontId="5" fillId="0" borderId="8" xfId="0" applyFont="1" applyBorder="1" applyAlignment="1" applyProtection="1">
      <alignment horizontal="center" vertical="top" wrapText="1"/>
      <protection locked="0" hidden="1"/>
    </xf>
    <xf numFmtId="0" fontId="16" fillId="0" borderId="4" xfId="0" applyFont="1" applyBorder="1" applyAlignment="1" applyProtection="1">
      <alignment horizontal="left" vertical="top" wrapText="1"/>
      <protection hidden="1"/>
    </xf>
    <xf numFmtId="0" fontId="8" fillId="0" borderId="3" xfId="0" applyFont="1" applyFill="1" applyBorder="1" applyAlignment="1" applyProtection="1">
      <alignment horizontal="center" vertical="top" wrapText="1"/>
      <protection hidden="1"/>
    </xf>
    <xf numFmtId="0" fontId="8" fillId="0" borderId="6" xfId="0" applyFont="1" applyFill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2" fillId="0" borderId="1" xfId="0" applyFont="1" applyBorder="1" applyAlignment="1" applyProtection="1">
      <alignment vertical="top" wrapText="1"/>
      <protection hidden="1"/>
    </xf>
    <xf numFmtId="0" fontId="51" fillId="0" borderId="7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24" fillId="0" borderId="2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/>
    </xf>
    <xf numFmtId="0" fontId="3" fillId="0" borderId="0" xfId="0" applyFont="1" applyAlignment="1" applyProtection="1">
      <alignment horizontal="left" wrapText="1" indent="1"/>
      <protection hidden="1"/>
    </xf>
    <xf numFmtId="0" fontId="18" fillId="3" borderId="13" xfId="1" applyFill="1" applyBorder="1" applyAlignment="1" applyProtection="1">
      <alignment horizontal="left" vertical="top"/>
      <protection hidden="1"/>
    </xf>
    <xf numFmtId="0" fontId="71" fillId="4" borderId="0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Border="1" applyProtection="1">
      <protection locked="0" hidden="1"/>
    </xf>
  </cellXfs>
  <cellStyles count="4">
    <cellStyle name="Гиперссылка" xfId="1" builtinId="8"/>
    <cellStyle name="Обычный" xfId="0" builtinId="0"/>
    <cellStyle name="Обычный 2" xfId="2"/>
    <cellStyle name="Обычный_Лист1" xfId="3"/>
  </cellStyles>
  <dxfs count="9">
    <dxf>
      <font>
        <b/>
        <i val="0"/>
        <condense val="0"/>
        <extend val="0"/>
        <color indexed="10"/>
      </font>
      <fill>
        <patternFill>
          <bgColor indexed="47"/>
        </patternFill>
      </fill>
    </dxf>
    <dxf>
      <font>
        <b val="0"/>
        <i val="0"/>
        <strike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2"/>
      </font>
      <fill>
        <patternFill>
          <bgColor indexed="27"/>
        </patternFill>
      </fill>
    </dxf>
    <dxf>
      <font>
        <b/>
        <i val="0"/>
        <strike val="0"/>
        <condense val="0"/>
        <extend val="0"/>
        <color indexed="10"/>
      </font>
      <fill>
        <patternFill>
          <bgColor indexed="47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strike/>
        <condense val="0"/>
        <extend val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9</xdr:row>
      <xdr:rowOff>180975</xdr:rowOff>
    </xdr:from>
    <xdr:to>
      <xdr:col>8</xdr:col>
      <xdr:colOff>781050</xdr:colOff>
      <xdr:row>9</xdr:row>
      <xdr:rowOff>180975</xdr:rowOff>
    </xdr:to>
    <xdr:sp macro="" textlink="">
      <xdr:nvSpPr>
        <xdr:cNvPr id="2988" name="Line 54"/>
        <xdr:cNvSpPr>
          <a:spLocks noChangeShapeType="1"/>
        </xdr:cNvSpPr>
      </xdr:nvSpPr>
      <xdr:spPr bwMode="auto">
        <a:xfrm>
          <a:off x="1076325" y="1714500"/>
          <a:ext cx="54768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282</xdr:row>
      <xdr:rowOff>0</xdr:rowOff>
    </xdr:from>
    <xdr:to>
      <xdr:col>6</xdr:col>
      <xdr:colOff>0</xdr:colOff>
      <xdr:row>282</xdr:row>
      <xdr:rowOff>0</xdr:rowOff>
    </xdr:to>
    <xdr:sp macro="" textlink="">
      <xdr:nvSpPr>
        <xdr:cNvPr id="2989" name="Line 116"/>
        <xdr:cNvSpPr>
          <a:spLocks noChangeShapeType="1"/>
        </xdr:cNvSpPr>
      </xdr:nvSpPr>
      <xdr:spPr bwMode="auto">
        <a:xfrm>
          <a:off x="1933575" y="73513950"/>
          <a:ext cx="22574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282</xdr:row>
      <xdr:rowOff>0</xdr:rowOff>
    </xdr:from>
    <xdr:to>
      <xdr:col>7</xdr:col>
      <xdr:colOff>485775</xdr:colOff>
      <xdr:row>282</xdr:row>
      <xdr:rowOff>0</xdr:rowOff>
    </xdr:to>
    <xdr:sp macro="" textlink="">
      <xdr:nvSpPr>
        <xdr:cNvPr id="2990" name="Line 117"/>
        <xdr:cNvSpPr>
          <a:spLocks noChangeShapeType="1"/>
        </xdr:cNvSpPr>
      </xdr:nvSpPr>
      <xdr:spPr bwMode="auto">
        <a:xfrm>
          <a:off x="4191000" y="73513950"/>
          <a:ext cx="12763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352425</xdr:colOff>
      <xdr:row>283</xdr:row>
      <xdr:rowOff>0</xdr:rowOff>
    </xdr:from>
    <xdr:to>
      <xdr:col>4</xdr:col>
      <xdr:colOff>581025</xdr:colOff>
      <xdr:row>283</xdr:row>
      <xdr:rowOff>0</xdr:rowOff>
    </xdr:to>
    <xdr:sp macro="" textlink="">
      <xdr:nvSpPr>
        <xdr:cNvPr id="2991" name="Line 118"/>
        <xdr:cNvSpPr>
          <a:spLocks noChangeShapeType="1"/>
        </xdr:cNvSpPr>
      </xdr:nvSpPr>
      <xdr:spPr bwMode="auto">
        <a:xfrm>
          <a:off x="2286000" y="73818750"/>
          <a:ext cx="1066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309</xdr:row>
      <xdr:rowOff>0</xdr:rowOff>
    </xdr:from>
    <xdr:to>
      <xdr:col>8</xdr:col>
      <xdr:colOff>762000</xdr:colOff>
      <xdr:row>309</xdr:row>
      <xdr:rowOff>0</xdr:rowOff>
    </xdr:to>
    <xdr:sp macro="" textlink="">
      <xdr:nvSpPr>
        <xdr:cNvPr id="2992" name="Line 120"/>
        <xdr:cNvSpPr>
          <a:spLocks noChangeShapeType="1"/>
        </xdr:cNvSpPr>
      </xdr:nvSpPr>
      <xdr:spPr bwMode="auto">
        <a:xfrm>
          <a:off x="57150" y="78505050"/>
          <a:ext cx="6477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308</xdr:row>
      <xdr:rowOff>0</xdr:rowOff>
    </xdr:from>
    <xdr:to>
      <xdr:col>8</xdr:col>
      <xdr:colOff>762000</xdr:colOff>
      <xdr:row>308</xdr:row>
      <xdr:rowOff>0</xdr:rowOff>
    </xdr:to>
    <xdr:sp macro="" textlink="">
      <xdr:nvSpPr>
        <xdr:cNvPr id="2993" name="Line 121"/>
        <xdr:cNvSpPr>
          <a:spLocks noChangeShapeType="1"/>
        </xdr:cNvSpPr>
      </xdr:nvSpPr>
      <xdr:spPr bwMode="auto">
        <a:xfrm>
          <a:off x="57150" y="78314550"/>
          <a:ext cx="6477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310</xdr:row>
      <xdr:rowOff>0</xdr:rowOff>
    </xdr:from>
    <xdr:to>
      <xdr:col>8</xdr:col>
      <xdr:colOff>762000</xdr:colOff>
      <xdr:row>310</xdr:row>
      <xdr:rowOff>0</xdr:rowOff>
    </xdr:to>
    <xdr:sp macro="" textlink="">
      <xdr:nvSpPr>
        <xdr:cNvPr id="2994" name="Line 123"/>
        <xdr:cNvSpPr>
          <a:spLocks noChangeShapeType="1"/>
        </xdr:cNvSpPr>
      </xdr:nvSpPr>
      <xdr:spPr bwMode="auto">
        <a:xfrm>
          <a:off x="57150" y="78705075"/>
          <a:ext cx="6477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300</xdr:row>
      <xdr:rowOff>180975</xdr:rowOff>
    </xdr:from>
    <xdr:to>
      <xdr:col>4</xdr:col>
      <xdr:colOff>504825</xdr:colOff>
      <xdr:row>300</xdr:row>
      <xdr:rowOff>180975</xdr:rowOff>
    </xdr:to>
    <xdr:sp macro="" textlink="">
      <xdr:nvSpPr>
        <xdr:cNvPr id="2995" name="Line 124"/>
        <xdr:cNvSpPr>
          <a:spLocks noChangeShapeType="1"/>
        </xdr:cNvSpPr>
      </xdr:nvSpPr>
      <xdr:spPr bwMode="auto">
        <a:xfrm>
          <a:off x="2038350" y="77200125"/>
          <a:ext cx="12382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300</xdr:row>
      <xdr:rowOff>180975</xdr:rowOff>
    </xdr:from>
    <xdr:to>
      <xdr:col>8</xdr:col>
      <xdr:colOff>762000</xdr:colOff>
      <xdr:row>300</xdr:row>
      <xdr:rowOff>180975</xdr:rowOff>
    </xdr:to>
    <xdr:sp macro="" textlink="">
      <xdr:nvSpPr>
        <xdr:cNvPr id="2996" name="Line 125"/>
        <xdr:cNvSpPr>
          <a:spLocks noChangeShapeType="1"/>
        </xdr:cNvSpPr>
      </xdr:nvSpPr>
      <xdr:spPr bwMode="auto">
        <a:xfrm>
          <a:off x="3400425" y="77200125"/>
          <a:ext cx="31337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571500</xdr:colOff>
      <xdr:row>286</xdr:row>
      <xdr:rowOff>0</xdr:rowOff>
    </xdr:from>
    <xdr:to>
      <xdr:col>4</xdr:col>
      <xdr:colOff>409575</xdr:colOff>
      <xdr:row>286</xdr:row>
      <xdr:rowOff>0</xdr:rowOff>
    </xdr:to>
    <xdr:sp macro="" textlink="">
      <xdr:nvSpPr>
        <xdr:cNvPr id="2997" name="Line 545"/>
        <xdr:cNvSpPr>
          <a:spLocks noChangeShapeType="1"/>
        </xdr:cNvSpPr>
      </xdr:nvSpPr>
      <xdr:spPr bwMode="auto">
        <a:xfrm>
          <a:off x="1628775" y="74418825"/>
          <a:ext cx="1552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552450</xdr:colOff>
      <xdr:row>286</xdr:row>
      <xdr:rowOff>0</xdr:rowOff>
    </xdr:from>
    <xdr:to>
      <xdr:col>8</xdr:col>
      <xdr:colOff>752475</xdr:colOff>
      <xdr:row>286</xdr:row>
      <xdr:rowOff>0</xdr:rowOff>
    </xdr:to>
    <xdr:sp macro="" textlink="">
      <xdr:nvSpPr>
        <xdr:cNvPr id="2998" name="Line 125"/>
        <xdr:cNvSpPr>
          <a:spLocks noChangeShapeType="1"/>
        </xdr:cNvSpPr>
      </xdr:nvSpPr>
      <xdr:spPr bwMode="auto">
        <a:xfrm>
          <a:off x="3324225" y="74418825"/>
          <a:ext cx="32004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571500</xdr:colOff>
      <xdr:row>287</xdr:row>
      <xdr:rowOff>190500</xdr:rowOff>
    </xdr:from>
    <xdr:to>
      <xdr:col>4</xdr:col>
      <xdr:colOff>409575</xdr:colOff>
      <xdr:row>287</xdr:row>
      <xdr:rowOff>190500</xdr:rowOff>
    </xdr:to>
    <xdr:sp macro="" textlink="">
      <xdr:nvSpPr>
        <xdr:cNvPr id="2999" name="Line 547"/>
        <xdr:cNvSpPr>
          <a:spLocks noChangeShapeType="1"/>
        </xdr:cNvSpPr>
      </xdr:nvSpPr>
      <xdr:spPr bwMode="auto">
        <a:xfrm>
          <a:off x="1628775" y="74809350"/>
          <a:ext cx="1552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552450</xdr:colOff>
      <xdr:row>287</xdr:row>
      <xdr:rowOff>190500</xdr:rowOff>
    </xdr:from>
    <xdr:to>
      <xdr:col>8</xdr:col>
      <xdr:colOff>752475</xdr:colOff>
      <xdr:row>287</xdr:row>
      <xdr:rowOff>190500</xdr:rowOff>
    </xdr:to>
    <xdr:sp macro="" textlink="">
      <xdr:nvSpPr>
        <xdr:cNvPr id="3000" name="Line 125"/>
        <xdr:cNvSpPr>
          <a:spLocks noChangeShapeType="1"/>
        </xdr:cNvSpPr>
      </xdr:nvSpPr>
      <xdr:spPr bwMode="auto">
        <a:xfrm>
          <a:off x="3324225" y="74809350"/>
          <a:ext cx="32004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571500</xdr:colOff>
      <xdr:row>289</xdr:row>
      <xdr:rowOff>190500</xdr:rowOff>
    </xdr:from>
    <xdr:to>
      <xdr:col>4</xdr:col>
      <xdr:colOff>409575</xdr:colOff>
      <xdr:row>289</xdr:row>
      <xdr:rowOff>190500</xdr:rowOff>
    </xdr:to>
    <xdr:sp macro="" textlink="">
      <xdr:nvSpPr>
        <xdr:cNvPr id="3001" name="Line 549"/>
        <xdr:cNvSpPr>
          <a:spLocks noChangeShapeType="1"/>
        </xdr:cNvSpPr>
      </xdr:nvSpPr>
      <xdr:spPr bwMode="auto">
        <a:xfrm>
          <a:off x="1628775" y="75209400"/>
          <a:ext cx="1552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561975</xdr:colOff>
      <xdr:row>289</xdr:row>
      <xdr:rowOff>190500</xdr:rowOff>
    </xdr:from>
    <xdr:to>
      <xdr:col>8</xdr:col>
      <xdr:colOff>752475</xdr:colOff>
      <xdr:row>289</xdr:row>
      <xdr:rowOff>190500</xdr:rowOff>
    </xdr:to>
    <xdr:sp macro="" textlink="">
      <xdr:nvSpPr>
        <xdr:cNvPr id="3002" name="Line 125"/>
        <xdr:cNvSpPr>
          <a:spLocks noChangeShapeType="1"/>
        </xdr:cNvSpPr>
      </xdr:nvSpPr>
      <xdr:spPr bwMode="auto">
        <a:xfrm>
          <a:off x="3333750" y="75209400"/>
          <a:ext cx="31908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571500</xdr:colOff>
      <xdr:row>291</xdr:row>
      <xdr:rowOff>190500</xdr:rowOff>
    </xdr:from>
    <xdr:to>
      <xdr:col>4</xdr:col>
      <xdr:colOff>409575</xdr:colOff>
      <xdr:row>291</xdr:row>
      <xdr:rowOff>190500</xdr:rowOff>
    </xdr:to>
    <xdr:sp macro="" textlink="">
      <xdr:nvSpPr>
        <xdr:cNvPr id="3003" name="Line 551"/>
        <xdr:cNvSpPr>
          <a:spLocks noChangeShapeType="1"/>
        </xdr:cNvSpPr>
      </xdr:nvSpPr>
      <xdr:spPr bwMode="auto">
        <a:xfrm>
          <a:off x="1628775" y="75609450"/>
          <a:ext cx="15525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571500</xdr:colOff>
      <xdr:row>291</xdr:row>
      <xdr:rowOff>190500</xdr:rowOff>
    </xdr:from>
    <xdr:to>
      <xdr:col>8</xdr:col>
      <xdr:colOff>752475</xdr:colOff>
      <xdr:row>291</xdr:row>
      <xdr:rowOff>190500</xdr:rowOff>
    </xdr:to>
    <xdr:sp macro="" textlink="">
      <xdr:nvSpPr>
        <xdr:cNvPr id="3004" name="Line 125"/>
        <xdr:cNvSpPr>
          <a:spLocks noChangeShapeType="1"/>
        </xdr:cNvSpPr>
      </xdr:nvSpPr>
      <xdr:spPr bwMode="auto">
        <a:xfrm>
          <a:off x="3343275" y="75609450"/>
          <a:ext cx="31813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310</xdr:row>
      <xdr:rowOff>200025</xdr:rowOff>
    </xdr:from>
    <xdr:to>
      <xdr:col>8</xdr:col>
      <xdr:colOff>762000</xdr:colOff>
      <xdr:row>310</xdr:row>
      <xdr:rowOff>200025</xdr:rowOff>
    </xdr:to>
    <xdr:sp macro="" textlink="">
      <xdr:nvSpPr>
        <xdr:cNvPr id="3005" name="Line 123"/>
        <xdr:cNvSpPr>
          <a:spLocks noChangeShapeType="1"/>
        </xdr:cNvSpPr>
      </xdr:nvSpPr>
      <xdr:spPr bwMode="auto">
        <a:xfrm>
          <a:off x="57150" y="78905100"/>
          <a:ext cx="6477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66675</xdr:colOff>
      <xdr:row>298</xdr:row>
      <xdr:rowOff>171450</xdr:rowOff>
    </xdr:from>
    <xdr:to>
      <xdr:col>8</xdr:col>
      <xdr:colOff>771525</xdr:colOff>
      <xdr:row>298</xdr:row>
      <xdr:rowOff>171450</xdr:rowOff>
    </xdr:to>
    <xdr:sp macro="" textlink="">
      <xdr:nvSpPr>
        <xdr:cNvPr id="3006" name="Line 123"/>
        <xdr:cNvSpPr>
          <a:spLocks noChangeShapeType="1"/>
        </xdr:cNvSpPr>
      </xdr:nvSpPr>
      <xdr:spPr bwMode="auto">
        <a:xfrm>
          <a:off x="66675" y="76790550"/>
          <a:ext cx="6477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M112"/>
  <sheetViews>
    <sheetView showGridLines="0" showRowColHeaders="0" showZeros="0" showOutlineSymbols="0" workbookViewId="0">
      <selection activeCell="B4" sqref="B4:C4"/>
    </sheetView>
  </sheetViews>
  <sheetFormatPr defaultRowHeight="12.75"/>
  <cols>
    <col min="1" max="1" width="30.140625" style="4" customWidth="1"/>
    <col min="2" max="2" width="3.140625" style="4" bestFit="1" customWidth="1"/>
    <col min="3" max="3" width="7.5703125" style="4" customWidth="1"/>
    <col min="4" max="4" width="5.85546875" style="4" customWidth="1"/>
    <col min="5" max="5" width="18.5703125" style="4" customWidth="1"/>
    <col min="6" max="6" width="7.42578125" style="4" customWidth="1"/>
    <col min="7" max="7" width="3.85546875" style="4" bestFit="1" customWidth="1"/>
    <col min="8" max="8" width="4.7109375" style="4" customWidth="1"/>
    <col min="9" max="9" width="32.28515625" style="4" customWidth="1"/>
    <col min="10" max="10" width="30.28515625" style="303" hidden="1" customWidth="1"/>
    <col min="11" max="11" width="14" style="302" hidden="1" customWidth="1"/>
    <col min="12" max="12" width="12.7109375" style="305" hidden="1" customWidth="1"/>
    <col min="13" max="13" width="9.140625" style="4" hidden="1" customWidth="1"/>
    <col min="14" max="16384" width="9.140625" style="4"/>
  </cols>
  <sheetData>
    <row r="1" spans="1:9">
      <c r="A1" s="425" t="str">
        <f>A54</f>
        <v>Введите данные в ячейки, выделенные голубым и зеленым цветом</v>
      </c>
      <c r="B1" s="426"/>
      <c r="C1" s="426"/>
      <c r="D1" s="426"/>
      <c r="E1" s="426"/>
      <c r="F1" s="426"/>
      <c r="G1" s="426"/>
      <c r="H1" s="426"/>
      <c r="I1" s="427"/>
    </row>
    <row r="2" spans="1:9" ht="13.5" customHeight="1" thickBot="1">
      <c r="A2" s="428"/>
      <c r="B2" s="429"/>
      <c r="C2" s="429"/>
      <c r="D2" s="429"/>
      <c r="E2" s="429"/>
      <c r="F2" s="429"/>
      <c r="G2" s="429"/>
      <c r="H2" s="429"/>
      <c r="I2" s="430"/>
    </row>
    <row r="3" spans="1:9" ht="9" customHeight="1" thickBot="1">
      <c r="A3" s="190"/>
      <c r="B3" s="191"/>
      <c r="C3" s="191"/>
      <c r="D3" s="191"/>
      <c r="E3" s="191"/>
      <c r="F3" s="191"/>
      <c r="G3" s="191"/>
      <c r="H3" s="191"/>
      <c r="I3" s="192"/>
    </row>
    <row r="4" spans="1:9" ht="16.5" customHeight="1" thickBot="1">
      <c r="A4" s="193" t="s">
        <v>281</v>
      </c>
      <c r="B4" s="434">
        <v>2</v>
      </c>
      <c r="C4" s="435"/>
      <c r="D4" s="241"/>
      <c r="E4" s="419" t="str">
        <f>VLOOKUP(A57,$A$57:$H$70,$B$4+1)</f>
        <v>Власиха</v>
      </c>
      <c r="F4" s="420"/>
      <c r="G4" s="194"/>
      <c r="H4" s="464" t="s">
        <v>482</v>
      </c>
      <c r="I4" s="465"/>
    </row>
    <row r="5" spans="1:9" ht="11.1" customHeight="1">
      <c r="A5" s="195"/>
      <c r="B5" s="241"/>
      <c r="C5" s="241"/>
      <c r="D5" s="241"/>
      <c r="E5" s="421" t="str">
        <f t="shared" ref="E5:E16" si="0">VLOOKUP(A58,$A$57:$H$70,$B$4+1)</f>
        <v>Волоколамский</v>
      </c>
      <c r="F5" s="422"/>
      <c r="G5" s="31"/>
      <c r="H5" s="466" t="str">
        <f>ЭЗ!A3</f>
        <v>на учителя  основной и старшей ступени среднего полного общего образования  
с учетом результатов государственной итоговой аттестации (ГИА) 
и единого государственного экзамена (ЕГЭ)</v>
      </c>
      <c r="I5" s="467"/>
    </row>
    <row r="6" spans="1:9" ht="11.1" customHeight="1">
      <c r="A6" s="195"/>
      <c r="B6" s="241"/>
      <c r="C6" s="241"/>
      <c r="D6" s="241"/>
      <c r="E6" s="421" t="str">
        <f t="shared" si="0"/>
        <v xml:space="preserve">Восход </v>
      </c>
      <c r="F6" s="422"/>
      <c r="G6" s="31"/>
      <c r="H6" s="466"/>
      <c r="I6" s="467"/>
    </row>
    <row r="7" spans="1:9" ht="11.1" customHeight="1">
      <c r="A7" s="195"/>
      <c r="B7" s="241"/>
      <c r="C7" s="241"/>
      <c r="D7" s="241"/>
      <c r="E7" s="421" t="str">
        <f t="shared" si="0"/>
        <v>Звенигород</v>
      </c>
      <c r="F7" s="422"/>
      <c r="G7" s="31"/>
      <c r="H7" s="466"/>
      <c r="I7" s="467"/>
    </row>
    <row r="8" spans="1:9" ht="11.1" customHeight="1">
      <c r="A8" s="195"/>
      <c r="B8" s="241"/>
      <c r="C8" s="241"/>
      <c r="D8" s="241"/>
      <c r="E8" s="421" t="str">
        <f t="shared" si="0"/>
        <v>Истринский</v>
      </c>
      <c r="F8" s="422"/>
      <c r="G8" s="31"/>
      <c r="H8" s="466"/>
      <c r="I8" s="467"/>
    </row>
    <row r="9" spans="1:9" ht="11.1" customHeight="1">
      <c r="A9" s="195"/>
      <c r="B9" s="241"/>
      <c r="C9" s="241"/>
      <c r="D9" s="241"/>
      <c r="E9" s="421" t="str">
        <f t="shared" si="0"/>
        <v xml:space="preserve">Краснознаменск </v>
      </c>
      <c r="F9" s="422"/>
      <c r="G9" s="31"/>
      <c r="H9" s="466"/>
      <c r="I9" s="467"/>
    </row>
    <row r="10" spans="1:9" ht="11.1" customHeight="1">
      <c r="A10" s="195"/>
      <c r="B10" s="241"/>
      <c r="C10" s="241"/>
      <c r="D10" s="241"/>
      <c r="E10" s="421" t="str">
        <f t="shared" si="0"/>
        <v>Лотошинский</v>
      </c>
      <c r="F10" s="422"/>
      <c r="G10" s="31"/>
      <c r="H10" s="466"/>
      <c r="I10" s="467"/>
    </row>
    <row r="11" spans="1:9" ht="11.1" customHeight="1">
      <c r="A11" s="195"/>
      <c r="B11" s="241"/>
      <c r="C11" s="241"/>
      <c r="D11" s="241"/>
      <c r="E11" s="421" t="str">
        <f t="shared" si="0"/>
        <v>Можайский</v>
      </c>
      <c r="F11" s="422"/>
      <c r="G11" s="31"/>
      <c r="H11" s="466"/>
      <c r="I11" s="467"/>
    </row>
    <row r="12" spans="1:9" ht="11.1" customHeight="1">
      <c r="A12" s="195"/>
      <c r="B12" s="241"/>
      <c r="C12" s="241"/>
      <c r="D12" s="241"/>
      <c r="E12" s="421" t="str">
        <f t="shared" si="0"/>
        <v xml:space="preserve">Молодежный </v>
      </c>
      <c r="F12" s="422"/>
      <c r="G12" s="31"/>
      <c r="H12" s="466"/>
      <c r="I12" s="467"/>
    </row>
    <row r="13" spans="1:9" ht="11.1" customHeight="1">
      <c r="A13" s="195"/>
      <c r="B13" s="241"/>
      <c r="C13" s="241"/>
      <c r="D13" s="241"/>
      <c r="E13" s="421" t="str">
        <f t="shared" si="0"/>
        <v>Наро-Фоминский</v>
      </c>
      <c r="F13" s="422"/>
      <c r="G13" s="31"/>
      <c r="H13" s="466"/>
      <c r="I13" s="467"/>
    </row>
    <row r="14" spans="1:9" ht="11.1" customHeight="1">
      <c r="A14" s="195"/>
      <c r="B14" s="241"/>
      <c r="C14" s="241"/>
      <c r="D14" s="241"/>
      <c r="E14" s="421" t="str">
        <f t="shared" si="0"/>
        <v>Одинцовский</v>
      </c>
      <c r="F14" s="422"/>
      <c r="G14" s="31"/>
      <c r="H14" s="466"/>
      <c r="I14" s="467"/>
    </row>
    <row r="15" spans="1:9" ht="11.1" customHeight="1">
      <c r="A15" s="195"/>
      <c r="B15" s="241"/>
      <c r="C15" s="241"/>
      <c r="D15" s="241"/>
      <c r="E15" s="421" t="str">
        <f t="shared" si="0"/>
        <v>Рузский</v>
      </c>
      <c r="F15" s="422"/>
      <c r="G15" s="31"/>
      <c r="H15" s="466"/>
      <c r="I15" s="467"/>
    </row>
    <row r="16" spans="1:9" ht="11.1" customHeight="1">
      <c r="A16" s="195"/>
      <c r="B16" s="31"/>
      <c r="C16" s="31"/>
      <c r="D16" s="31"/>
      <c r="E16" s="423" t="str">
        <f t="shared" si="0"/>
        <v>Шаховской</v>
      </c>
      <c r="F16" s="424"/>
      <c r="G16" s="31"/>
      <c r="H16" s="31"/>
      <c r="I16" s="196"/>
    </row>
    <row r="17" spans="1:12" ht="15">
      <c r="A17" s="436" t="s">
        <v>164</v>
      </c>
      <c r="B17" s="437"/>
      <c r="C17" s="437"/>
      <c r="D17" s="437"/>
      <c r="E17" s="437"/>
      <c r="F17" s="437"/>
      <c r="G17" s="437"/>
      <c r="H17" s="437"/>
      <c r="I17" s="438"/>
    </row>
    <row r="18" spans="1:12">
      <c r="A18" s="195"/>
      <c r="B18" s="31"/>
      <c r="C18" s="31"/>
      <c r="D18" s="31"/>
      <c r="E18" s="31"/>
      <c r="F18" s="31"/>
      <c r="G18" s="31"/>
      <c r="H18" s="31"/>
      <c r="I18" s="196"/>
      <c r="J18" s="303" t="s">
        <v>431</v>
      </c>
      <c r="K18" s="302" t="s">
        <v>432</v>
      </c>
      <c r="L18" s="305" t="s">
        <v>433</v>
      </c>
    </row>
    <row r="19" spans="1:12" ht="15">
      <c r="A19" s="439" t="s">
        <v>165</v>
      </c>
      <c r="B19" s="440"/>
      <c r="C19" s="432"/>
      <c r="D19" s="432"/>
      <c r="E19" s="432"/>
      <c r="F19" s="432"/>
      <c r="G19" s="432"/>
      <c r="H19" s="432"/>
      <c r="I19" s="433"/>
      <c r="J19" s="304" t="str">
        <f>IF(LEN(K19)&gt;40,L19,K19)</f>
        <v/>
      </c>
      <c r="K19" s="302" t="str">
        <f>PROPER(TRIM(C19))</f>
        <v/>
      </c>
      <c r="L19" s="305" t="str">
        <f>IF(K19="","",LEFT(K19,(FIND(" ",K19)+1))&amp;"."&amp;MID(K19,FIND(" ",K19,FIND(" ",K19)+1)+1,1)&amp;".")</f>
        <v/>
      </c>
    </row>
    <row r="20" spans="1:12" ht="4.5" customHeight="1">
      <c r="A20" s="239"/>
      <c r="B20" s="240"/>
      <c r="C20" s="337"/>
      <c r="D20" s="337"/>
      <c r="E20" s="337"/>
      <c r="F20" s="337"/>
      <c r="G20" s="337"/>
      <c r="H20" s="337"/>
      <c r="I20" s="338"/>
      <c r="J20" s="339"/>
    </row>
    <row r="21" spans="1:12" ht="15">
      <c r="A21" s="439" t="s">
        <v>166</v>
      </c>
      <c r="B21" s="440"/>
      <c r="C21" s="440"/>
      <c r="D21" s="447" t="s">
        <v>483</v>
      </c>
      <c r="E21" s="447"/>
      <c r="F21" s="447"/>
      <c r="G21" s="445" t="s">
        <v>484</v>
      </c>
      <c r="H21" s="445"/>
      <c r="I21" s="446"/>
      <c r="J21" s="304"/>
    </row>
    <row r="22" spans="1:12" ht="5.25" customHeight="1">
      <c r="A22" s="239"/>
      <c r="B22" s="240"/>
      <c r="C22" s="337"/>
      <c r="D22" s="337"/>
      <c r="E22" s="337"/>
      <c r="F22" s="337"/>
      <c r="G22" s="337"/>
      <c r="H22" s="337"/>
      <c r="I22" s="338"/>
      <c r="J22" s="339"/>
    </row>
    <row r="23" spans="1:12" ht="15">
      <c r="A23" s="439" t="s">
        <v>266</v>
      </c>
      <c r="B23" s="440"/>
      <c r="C23" s="441"/>
      <c r="D23" s="441"/>
      <c r="E23" s="441"/>
      <c r="F23" s="441"/>
      <c r="G23" s="441"/>
      <c r="H23" s="441"/>
      <c r="I23" s="442"/>
    </row>
    <row r="24" spans="1:12">
      <c r="A24" s="448"/>
      <c r="B24" s="449"/>
      <c r="C24" s="443"/>
      <c r="D24" s="443"/>
      <c r="E24" s="443"/>
      <c r="F24" s="443"/>
      <c r="G24" s="443"/>
      <c r="H24" s="443"/>
      <c r="I24" s="444"/>
    </row>
    <row r="25" spans="1:12" ht="4.5" customHeight="1">
      <c r="A25" s="298"/>
      <c r="B25" s="299"/>
      <c r="C25" s="340"/>
      <c r="D25" s="340"/>
      <c r="E25" s="340"/>
      <c r="F25" s="340"/>
      <c r="G25" s="340"/>
      <c r="H25" s="340"/>
      <c r="I25" s="341"/>
    </row>
    <row r="26" spans="1:12" ht="15">
      <c r="A26" s="439" t="s">
        <v>267</v>
      </c>
      <c r="B26" s="460"/>
      <c r="C26" s="462" t="s">
        <v>398</v>
      </c>
      <c r="D26" s="462"/>
      <c r="E26" s="462"/>
      <c r="F26" s="462"/>
      <c r="G26" s="462"/>
      <c r="H26" s="462"/>
      <c r="I26" s="243"/>
      <c r="J26" s="4" t="str">
        <f>LOWER(TRIM(C26))</f>
        <v>учитель</v>
      </c>
      <c r="K26" s="319">
        <f>LEN(J27)</f>
        <v>8</v>
      </c>
    </row>
    <row r="27" spans="1:12" ht="15">
      <c r="A27" s="239" t="str">
        <f>J28</f>
        <v>Специализация</v>
      </c>
      <c r="B27" s="329"/>
      <c r="C27" s="463"/>
      <c r="D27" s="463"/>
      <c r="E27" s="463"/>
      <c r="F27" s="463"/>
      <c r="G27" s="463"/>
      <c r="H27" s="463"/>
      <c r="I27" s="243"/>
      <c r="J27" s="320" t="str">
        <f>IF(C26="",LOWER(TRIM(C27)),J26&amp;" "&amp;LOWER(TRIM(C27)))</f>
        <v xml:space="preserve">учитель </v>
      </c>
      <c r="K27" s="319">
        <f>IF(C26="",0,1)</f>
        <v>1</v>
      </c>
    </row>
    <row r="28" spans="1:12" ht="18.75">
      <c r="A28" s="195"/>
      <c r="B28" s="35"/>
      <c r="C28" s="453" t="str">
        <f>IF(A27="-",IF(C26="","укажите должность, если она отсутствует в предложенном списке в строке 'Должность' ",""),"укажите специализацию (учителя/преподавателя - в родительном падеже)  ")</f>
        <v xml:space="preserve">укажите специализацию (учителя/преподавателя - в родительном падеже)  </v>
      </c>
      <c r="D28" s="453"/>
      <c r="E28" s="453"/>
      <c r="F28" s="453"/>
      <c r="G28" s="453"/>
      <c r="H28" s="453"/>
      <c r="I28" s="454"/>
      <c r="J28" s="4" t="str">
        <f>IF(C26="","-",IF(VLOOKUP(C26,A74:C108,3)="v","Специализация","-"))</f>
        <v>Специализация</v>
      </c>
    </row>
    <row r="29" spans="1:12" ht="4.5" customHeight="1">
      <c r="A29" s="239"/>
      <c r="B29" s="240"/>
      <c r="C29" s="31"/>
      <c r="D29" s="31"/>
      <c r="E29" s="31"/>
      <c r="F29" s="31"/>
      <c r="G29" s="31"/>
      <c r="H29" s="31"/>
      <c r="I29" s="196"/>
      <c r="J29" s="320"/>
    </row>
    <row r="30" spans="1:12" ht="15">
      <c r="A30" s="331" t="str">
        <f>IF(OR(C26&lt;&gt;"",C27&lt;&gt;""),"В ЭЗ будет указана должность: ","")</f>
        <v xml:space="preserve">В ЭЗ будет указана должность: </v>
      </c>
      <c r="B30" s="332"/>
      <c r="C30" s="455" t="str">
        <f>J27</f>
        <v xml:space="preserve">учитель </v>
      </c>
      <c r="D30" s="455"/>
      <c r="E30" s="455"/>
      <c r="F30" s="455"/>
      <c r="G30" s="455"/>
      <c r="H30" s="455"/>
      <c r="I30" s="456"/>
      <c r="J30" s="320"/>
    </row>
    <row r="31" spans="1:12">
      <c r="A31" s="413" t="str">
        <f>IF(D31="","","В ЭЗ будет указана квалификация:")</f>
        <v>В ЭЗ будет указана квалификация:</v>
      </c>
      <c r="B31" s="414"/>
      <c r="C31" s="415"/>
      <c r="D31" s="416" t="str">
        <f>IF(C26&lt;&gt;"",ЭЗ!K36,"")</f>
        <v>учителя</v>
      </c>
      <c r="E31" s="415"/>
      <c r="F31" s="417"/>
      <c r="G31" s="417"/>
      <c r="H31" s="417"/>
      <c r="I31" s="418"/>
      <c r="J31" s="320"/>
    </row>
    <row r="32" spans="1:12" ht="15" hidden="1">
      <c r="A32" s="239"/>
      <c r="B32" s="240"/>
      <c r="C32" s="328"/>
      <c r="D32" s="328"/>
      <c r="E32" s="328"/>
      <c r="F32" s="328"/>
      <c r="G32" s="328"/>
      <c r="H32" s="321"/>
      <c r="I32" s="330"/>
      <c r="J32" s="320"/>
    </row>
    <row r="33" spans="1:12" hidden="1">
      <c r="A33" s="195"/>
      <c r="B33" s="31"/>
      <c r="C33" s="31"/>
      <c r="D33" s="31"/>
      <c r="E33" s="31"/>
      <c r="F33" s="31"/>
      <c r="G33" s="31"/>
      <c r="H33" s="31"/>
      <c r="I33" s="196"/>
    </row>
    <row r="34" spans="1:12" ht="15">
      <c r="A34" s="439" t="s">
        <v>278</v>
      </c>
      <c r="B34" s="440"/>
      <c r="C34" s="440"/>
      <c r="D34" s="322">
        <v>2</v>
      </c>
      <c r="E34" s="323" t="s">
        <v>287</v>
      </c>
      <c r="F34" s="242"/>
      <c r="G34" s="242"/>
      <c r="H34" s="242"/>
      <c r="I34" s="243"/>
    </row>
    <row r="35" spans="1:12" ht="15">
      <c r="A35" s="439" t="s">
        <v>279</v>
      </c>
      <c r="B35" s="440"/>
      <c r="C35" s="440"/>
      <c r="D35" s="461" t="s">
        <v>348</v>
      </c>
      <c r="E35" s="461"/>
      <c r="F35" s="459" t="s">
        <v>280</v>
      </c>
      <c r="G35" s="459"/>
      <c r="H35" s="459"/>
      <c r="I35" s="325"/>
    </row>
    <row r="36" spans="1:12" ht="15">
      <c r="A36" s="239"/>
      <c r="B36" s="240"/>
      <c r="C36" s="240"/>
      <c r="D36" s="342"/>
      <c r="E36" s="342"/>
      <c r="F36" s="297"/>
      <c r="G36" s="297"/>
      <c r="H36" s="297"/>
      <c r="I36" s="348"/>
    </row>
    <row r="37" spans="1:12" ht="15">
      <c r="A37" s="239" t="s">
        <v>167</v>
      </c>
      <c r="B37" s="240"/>
      <c r="C37" s="240"/>
      <c r="D37" s="458" t="s">
        <v>265</v>
      </c>
      <c r="E37" s="458"/>
      <c r="F37" s="96"/>
      <c r="G37" s="96"/>
      <c r="H37" s="96"/>
      <c r="I37" s="244"/>
    </row>
    <row r="38" spans="1:12">
      <c r="A38" s="195"/>
      <c r="B38" s="31"/>
      <c r="C38" s="31"/>
      <c r="D38" s="31"/>
      <c r="E38" s="31"/>
      <c r="F38" s="31"/>
      <c r="G38" s="31"/>
      <c r="H38" s="31"/>
      <c r="I38" s="196"/>
    </row>
    <row r="39" spans="1:12" ht="15">
      <c r="A39" s="436" t="s">
        <v>272</v>
      </c>
      <c r="B39" s="437"/>
      <c r="C39" s="437"/>
      <c r="D39" s="437"/>
      <c r="E39" s="437"/>
      <c r="F39" s="437"/>
      <c r="G39" s="437"/>
      <c r="H39" s="437"/>
      <c r="I39" s="438"/>
    </row>
    <row r="40" spans="1:12" s="333" customFormat="1" ht="15">
      <c r="A40" s="353"/>
      <c r="B40" s="342"/>
      <c r="C40" s="342"/>
      <c r="D40" s="342"/>
      <c r="E40" s="342"/>
      <c r="F40" s="342"/>
      <c r="G40" s="342"/>
      <c r="H40" s="342"/>
      <c r="I40" s="349"/>
      <c r="J40" s="350"/>
      <c r="K40" s="351"/>
      <c r="L40" s="352"/>
    </row>
    <row r="41" spans="1:12" s="333" customFormat="1" ht="15">
      <c r="A41" s="354" t="s">
        <v>446</v>
      </c>
      <c r="B41" s="342"/>
      <c r="C41" s="342"/>
      <c r="D41" s="342"/>
      <c r="E41" s="342"/>
      <c r="F41" s="324">
        <v>1</v>
      </c>
      <c r="G41" s="342"/>
      <c r="H41" s="342"/>
      <c r="I41" s="349"/>
      <c r="J41" s="350"/>
      <c r="K41" s="351"/>
      <c r="L41" s="352"/>
    </row>
    <row r="42" spans="1:12" ht="15">
      <c r="A42" s="193"/>
      <c r="B42" s="36"/>
      <c r="C42" s="36"/>
      <c r="D42" s="36"/>
      <c r="E42" s="36"/>
      <c r="F42" s="36"/>
      <c r="G42" s="36"/>
      <c r="H42" s="36"/>
      <c r="I42" s="199"/>
    </row>
    <row r="43" spans="1:12" ht="15">
      <c r="A43" s="179" t="s">
        <v>256</v>
      </c>
      <c r="B43" s="36"/>
      <c r="C43" s="432"/>
      <c r="D43" s="432"/>
      <c r="E43" s="432"/>
      <c r="F43" s="432"/>
      <c r="G43" s="432"/>
      <c r="H43" s="432"/>
      <c r="I43" s="433"/>
      <c r="J43" s="304" t="str">
        <f>IF(LEN(K43)&gt;40,L43,K43)</f>
        <v/>
      </c>
      <c r="K43" s="302" t="str">
        <f>PROPER(TRIM(C43))</f>
        <v/>
      </c>
      <c r="L43" s="305" t="str">
        <f>IF(K43="","",LEFT(K43,(FIND(" ",K43)+1))&amp;"."&amp;MID(K43,FIND(" ",K43,FIND(" ",K43)+1)+1,1)&amp;".")</f>
        <v/>
      </c>
    </row>
    <row r="44" spans="1:12" ht="18">
      <c r="A44" s="179"/>
      <c r="B44" s="36"/>
      <c r="C44" s="431" t="s">
        <v>263</v>
      </c>
      <c r="D44" s="431"/>
      <c r="E44" s="431"/>
      <c r="F44" s="431"/>
      <c r="G44" s="431"/>
      <c r="H44" s="431"/>
      <c r="I44" s="249"/>
      <c r="J44" s="304"/>
    </row>
    <row r="45" spans="1:12" ht="15">
      <c r="A45" s="200" t="s">
        <v>268</v>
      </c>
      <c r="B45" s="357" t="s">
        <v>443</v>
      </c>
      <c r="C45" s="432"/>
      <c r="D45" s="432"/>
      <c r="E45" s="432"/>
      <c r="F45" s="432"/>
      <c r="G45" s="432"/>
      <c r="H45" s="432"/>
      <c r="I45" s="433"/>
      <c r="J45" s="304" t="str">
        <f>IF(LEN(K45)&gt;40,L45,K45)</f>
        <v/>
      </c>
      <c r="K45" s="302" t="str">
        <f>PROPER(TRIM(C45))</f>
        <v/>
      </c>
      <c r="L45" s="305" t="str">
        <f>IF(K45="","",LEFT(K45,(FIND(" ",K45)+1))&amp;"."&amp;MID(K45,FIND(" ",K45,FIND(" ",K45)+1)+1,1)&amp;".")</f>
        <v/>
      </c>
    </row>
    <row r="46" spans="1:12" ht="18">
      <c r="A46" s="200"/>
      <c r="B46" s="357"/>
      <c r="C46" s="431" t="s">
        <v>263</v>
      </c>
      <c r="D46" s="431"/>
      <c r="E46" s="431"/>
      <c r="F46" s="431"/>
      <c r="G46" s="431"/>
      <c r="H46" s="431"/>
      <c r="I46" s="249"/>
    </row>
    <row r="47" spans="1:12" ht="15">
      <c r="A47" s="200"/>
      <c r="B47" s="357" t="str">
        <f>IF($F$41&gt;1,"2)","")</f>
        <v/>
      </c>
      <c r="C47" s="432"/>
      <c r="D47" s="432"/>
      <c r="E47" s="432"/>
      <c r="F47" s="432"/>
      <c r="G47" s="432"/>
      <c r="H47" s="432"/>
      <c r="I47" s="433"/>
      <c r="J47" s="304" t="str">
        <f>IF(LEN(K47)&gt;40,L47,K47)</f>
        <v/>
      </c>
      <c r="K47" s="302" t="str">
        <f>PROPER(TRIM(C47))</f>
        <v/>
      </c>
      <c r="L47" s="305" t="str">
        <f>IF(K47="","",LEFT(K47,(FIND(" ",K47)+1))&amp;"."&amp;MID(K47,FIND(" ",K47,FIND(" ",K47)+1)+1,1)&amp;".")</f>
        <v/>
      </c>
    </row>
    <row r="48" spans="1:12" ht="18">
      <c r="A48" s="200"/>
      <c r="B48" s="357"/>
      <c r="C48" s="431" t="s">
        <v>263</v>
      </c>
      <c r="D48" s="431"/>
      <c r="E48" s="431"/>
      <c r="F48" s="431"/>
      <c r="G48" s="431"/>
      <c r="H48" s="431"/>
      <c r="I48" s="249"/>
    </row>
    <row r="49" spans="1:12" ht="15">
      <c r="A49" s="201"/>
      <c r="B49" s="357" t="str">
        <f>IF($F$41&gt;2,"3)","")</f>
        <v/>
      </c>
      <c r="C49" s="432"/>
      <c r="D49" s="432"/>
      <c r="E49" s="432"/>
      <c r="F49" s="432"/>
      <c r="G49" s="432"/>
      <c r="H49" s="432"/>
      <c r="I49" s="433"/>
      <c r="J49" s="304" t="str">
        <f>IF(LEN(K49)&gt;40,L49,K49)</f>
        <v/>
      </c>
      <c r="K49" s="302" t="str">
        <f>PROPER(TRIM(C49))</f>
        <v/>
      </c>
      <c r="L49" s="305" t="str">
        <f>IF(K49="","",LEFT(K49,(FIND(" ",K49)+1))&amp;"."&amp;MID(K49,FIND(" ",K49,FIND(" ",K49)+1)+1,1)&amp;".")</f>
        <v/>
      </c>
    </row>
    <row r="50" spans="1:12" ht="18">
      <c r="A50" s="201"/>
      <c r="B50" s="202"/>
      <c r="C50" s="431" t="s">
        <v>263</v>
      </c>
      <c r="D50" s="431"/>
      <c r="E50" s="431"/>
      <c r="F50" s="431"/>
      <c r="G50" s="431"/>
      <c r="H50" s="431"/>
      <c r="I50" s="249"/>
    </row>
    <row r="51" spans="1:12">
      <c r="A51" s="195"/>
      <c r="B51" s="31"/>
      <c r="C51" s="31"/>
      <c r="D51" s="31"/>
      <c r="E51" s="31"/>
      <c r="F51" s="31"/>
      <c r="G51" s="31"/>
      <c r="H51" s="31"/>
      <c r="I51" s="196"/>
    </row>
    <row r="52" spans="1:12" ht="15.75">
      <c r="A52" s="343" t="s">
        <v>270</v>
      </c>
      <c r="B52" s="168" t="s">
        <v>271</v>
      </c>
      <c r="C52" s="326">
        <v>10</v>
      </c>
      <c r="D52" s="159" t="s">
        <v>157</v>
      </c>
      <c r="E52" s="326" t="s">
        <v>486</v>
      </c>
      <c r="F52" s="169"/>
      <c r="G52" s="170">
        <v>20</v>
      </c>
      <c r="H52" s="327">
        <v>12</v>
      </c>
      <c r="I52" s="171" t="s">
        <v>158</v>
      </c>
    </row>
    <row r="53" spans="1:12" ht="13.5" thickBot="1">
      <c r="A53" s="197"/>
      <c r="B53" s="203"/>
      <c r="C53" s="203"/>
      <c r="D53" s="203"/>
      <c r="E53" s="203"/>
      <c r="F53" s="203"/>
      <c r="G53" s="203"/>
      <c r="H53" s="203"/>
      <c r="I53" s="198"/>
    </row>
    <row r="54" spans="1:12">
      <c r="A54" s="425" t="str">
        <f>IF(SUM(ЭЗ!A314:A325)&lt;12,"Введите данные в ячейки, выделенные голубым и зеленым цветом","Все данные введены. Перейдите на лист ЭЗ")</f>
        <v>Введите данные в ячейки, выделенные голубым и зеленым цветом</v>
      </c>
      <c r="B54" s="426"/>
      <c r="C54" s="426"/>
      <c r="D54" s="426"/>
      <c r="E54" s="426"/>
      <c r="F54" s="426"/>
      <c r="G54" s="426"/>
      <c r="H54" s="426"/>
      <c r="I54" s="427"/>
    </row>
    <row r="55" spans="1:12" ht="13.5" thickBot="1">
      <c r="A55" s="428"/>
      <c r="B55" s="429"/>
      <c r="C55" s="429"/>
      <c r="D55" s="429"/>
      <c r="E55" s="429"/>
      <c r="F55" s="429"/>
      <c r="G55" s="429"/>
      <c r="H55" s="429"/>
      <c r="I55" s="430"/>
    </row>
    <row r="56" spans="1:12" hidden="1">
      <c r="B56" s="42">
        <v>1</v>
      </c>
      <c r="C56" s="42">
        <v>2</v>
      </c>
      <c r="D56" s="42">
        <v>3</v>
      </c>
      <c r="E56" s="42">
        <v>4</v>
      </c>
      <c r="F56" s="42">
        <v>5</v>
      </c>
      <c r="G56" s="42">
        <v>6</v>
      </c>
      <c r="H56" s="42">
        <v>7</v>
      </c>
    </row>
    <row r="57" spans="1:12" ht="15.75" hidden="1">
      <c r="A57" s="4">
        <v>1</v>
      </c>
      <c r="B57" s="205" t="s">
        <v>110</v>
      </c>
      <c r="C57" s="206" t="s">
        <v>123</v>
      </c>
      <c r="D57" s="207" t="s">
        <v>124</v>
      </c>
      <c r="E57" s="206" t="s">
        <v>131</v>
      </c>
      <c r="F57" s="205" t="s">
        <v>140</v>
      </c>
      <c r="G57" s="206" t="s">
        <v>144</v>
      </c>
      <c r="H57" s="205" t="s">
        <v>155</v>
      </c>
    </row>
    <row r="58" spans="1:12" ht="15.75" hidden="1">
      <c r="A58" s="4">
        <v>2</v>
      </c>
      <c r="B58" s="205" t="s">
        <v>111</v>
      </c>
      <c r="C58" s="206" t="s">
        <v>118</v>
      </c>
      <c r="D58" s="207" t="s">
        <v>125</v>
      </c>
      <c r="E58" s="206" t="s">
        <v>133</v>
      </c>
      <c r="F58" s="205" t="s">
        <v>138</v>
      </c>
      <c r="G58" s="206" t="s">
        <v>145</v>
      </c>
      <c r="H58" s="205" t="s">
        <v>153</v>
      </c>
    </row>
    <row r="59" spans="1:12" ht="15.75" hidden="1">
      <c r="A59" s="4">
        <v>3</v>
      </c>
      <c r="B59" s="205" t="s">
        <v>94</v>
      </c>
      <c r="C59" s="206" t="s">
        <v>121</v>
      </c>
      <c r="D59" s="207" t="s">
        <v>126</v>
      </c>
      <c r="E59" s="206" t="s">
        <v>132</v>
      </c>
      <c r="F59" s="205" t="s">
        <v>139</v>
      </c>
      <c r="G59" s="206" t="s">
        <v>143</v>
      </c>
      <c r="H59" s="205" t="s">
        <v>154</v>
      </c>
    </row>
    <row r="60" spans="1:12" ht="15.75" hidden="1">
      <c r="A60" s="4">
        <v>4</v>
      </c>
      <c r="B60" s="205" t="s">
        <v>112</v>
      </c>
      <c r="C60" s="206" t="s">
        <v>120</v>
      </c>
      <c r="D60" s="207" t="s">
        <v>127</v>
      </c>
      <c r="E60" s="206" t="s">
        <v>134</v>
      </c>
      <c r="F60" s="205" t="s">
        <v>85</v>
      </c>
      <c r="G60" s="206" t="s">
        <v>146</v>
      </c>
      <c r="H60" s="205" t="s">
        <v>84</v>
      </c>
    </row>
    <row r="61" spans="1:12" ht="15.75" hidden="1">
      <c r="A61" s="4">
        <v>5</v>
      </c>
      <c r="B61" s="205" t="s">
        <v>117</v>
      </c>
      <c r="C61" s="206" t="s">
        <v>484</v>
      </c>
      <c r="D61" s="207" t="s">
        <v>128</v>
      </c>
      <c r="E61" s="206" t="s">
        <v>135</v>
      </c>
      <c r="F61" s="205" t="s">
        <v>87</v>
      </c>
      <c r="G61" s="206" t="s">
        <v>152</v>
      </c>
      <c r="H61" s="205" t="s">
        <v>86</v>
      </c>
    </row>
    <row r="62" spans="1:12" ht="15.75" hidden="1">
      <c r="A62" s="4">
        <v>6</v>
      </c>
      <c r="B62" s="205" t="s">
        <v>97</v>
      </c>
      <c r="C62" s="206" t="s">
        <v>119</v>
      </c>
      <c r="D62" s="207" t="s">
        <v>129</v>
      </c>
      <c r="E62" s="206" t="s">
        <v>92</v>
      </c>
      <c r="F62" s="205" t="s">
        <v>141</v>
      </c>
      <c r="G62" s="206" t="s">
        <v>147</v>
      </c>
      <c r="H62" s="205" t="s">
        <v>89</v>
      </c>
    </row>
    <row r="63" spans="1:12" ht="15.75" hidden="1">
      <c r="A63" s="4">
        <v>7</v>
      </c>
      <c r="B63" s="205" t="s">
        <v>113</v>
      </c>
      <c r="C63" s="206" t="s">
        <v>88</v>
      </c>
      <c r="D63" s="207" t="s">
        <v>90</v>
      </c>
      <c r="E63" s="206" t="s">
        <v>100</v>
      </c>
      <c r="F63" s="205" t="s">
        <v>103</v>
      </c>
      <c r="G63" s="206" t="s">
        <v>148</v>
      </c>
      <c r="H63" s="205" t="s">
        <v>96</v>
      </c>
    </row>
    <row r="64" spans="1:12" ht="15.75" hidden="1">
      <c r="A64" s="4">
        <v>8</v>
      </c>
      <c r="B64" s="205" t="s">
        <v>114</v>
      </c>
      <c r="C64" s="206" t="s">
        <v>91</v>
      </c>
      <c r="D64" s="207" t="s">
        <v>98</v>
      </c>
      <c r="E64" s="206" t="s">
        <v>101</v>
      </c>
      <c r="F64" s="205" t="s">
        <v>105</v>
      </c>
      <c r="G64" s="206" t="s">
        <v>149</v>
      </c>
      <c r="H64" s="205" t="s">
        <v>156</v>
      </c>
    </row>
    <row r="65" spans="1:12" ht="15.75" hidden="1">
      <c r="A65" s="4">
        <v>9</v>
      </c>
      <c r="B65" s="205" t="s">
        <v>115</v>
      </c>
      <c r="C65" s="206" t="s">
        <v>122</v>
      </c>
      <c r="D65" s="207" t="s">
        <v>130</v>
      </c>
      <c r="E65" s="206" t="s">
        <v>136</v>
      </c>
      <c r="F65" s="205" t="s">
        <v>142</v>
      </c>
      <c r="G65" s="206" t="s">
        <v>102</v>
      </c>
      <c r="H65" s="205" t="s">
        <v>104</v>
      </c>
    </row>
    <row r="66" spans="1:12" ht="15.75" hidden="1">
      <c r="A66" s="4">
        <v>10</v>
      </c>
      <c r="B66" s="205" t="s">
        <v>116</v>
      </c>
      <c r="C66" s="206" t="s">
        <v>93</v>
      </c>
      <c r="D66" s="207" t="s">
        <v>107</v>
      </c>
      <c r="E66" s="206" t="s">
        <v>109</v>
      </c>
      <c r="F66" s="204"/>
      <c r="G66" s="206" t="s">
        <v>150</v>
      </c>
    </row>
    <row r="67" spans="1:12" ht="15.75" hidden="1">
      <c r="A67" s="4">
        <v>11</v>
      </c>
      <c r="C67" s="206" t="s">
        <v>95</v>
      </c>
      <c r="D67" s="204"/>
      <c r="E67" s="206" t="s">
        <v>137</v>
      </c>
      <c r="F67" s="204"/>
      <c r="G67" s="206" t="s">
        <v>106</v>
      </c>
    </row>
    <row r="68" spans="1:12" ht="15.75" hidden="1">
      <c r="A68" s="4">
        <v>12</v>
      </c>
      <c r="C68" s="206" t="s">
        <v>99</v>
      </c>
      <c r="D68" s="204"/>
      <c r="E68" s="204"/>
      <c r="F68" s="204"/>
      <c r="G68" s="206" t="s">
        <v>151</v>
      </c>
    </row>
    <row r="69" spans="1:12" ht="15.75" hidden="1">
      <c r="A69" s="4">
        <v>13</v>
      </c>
      <c r="C69" s="206" t="s">
        <v>108</v>
      </c>
      <c r="D69" s="204"/>
      <c r="E69" s="204"/>
    </row>
    <row r="70" spans="1:12" hidden="1">
      <c r="C70" s="204"/>
      <c r="D70" s="204"/>
      <c r="E70" s="204"/>
    </row>
    <row r="71" spans="1:12" ht="5.25" customHeight="1" thickBot="1">
      <c r="C71" s="204"/>
      <c r="D71" s="204"/>
      <c r="E71" s="204"/>
    </row>
    <row r="72" spans="1:12" s="367" customFormat="1" ht="23.25" customHeight="1" thickBot="1">
      <c r="A72" s="450" t="s">
        <v>448</v>
      </c>
      <c r="B72" s="451"/>
      <c r="C72" s="451"/>
      <c r="D72" s="451"/>
      <c r="E72" s="451"/>
      <c r="F72" s="451"/>
      <c r="G72" s="451"/>
      <c r="H72" s="451"/>
      <c r="I72" s="452"/>
      <c r="J72" s="364"/>
      <c r="K72" s="365"/>
      <c r="L72" s="366"/>
    </row>
    <row r="73" spans="1:12" ht="42" hidden="1" customHeight="1">
      <c r="A73" s="345" t="s">
        <v>438</v>
      </c>
      <c r="B73" s="457" t="s">
        <v>440</v>
      </c>
      <c r="C73" s="457"/>
      <c r="D73" s="457" t="s">
        <v>437</v>
      </c>
      <c r="E73" s="457"/>
      <c r="F73" s="307"/>
      <c r="G73" s="307"/>
      <c r="H73" s="346" t="s">
        <v>434</v>
      </c>
      <c r="I73" s="334"/>
    </row>
    <row r="74" spans="1:12" hidden="1">
      <c r="A74" s="335"/>
      <c r="B74" s="31"/>
      <c r="C74" s="309"/>
      <c r="D74" s="336"/>
      <c r="E74" s="336"/>
      <c r="F74" s="31"/>
      <c r="G74" s="31"/>
      <c r="H74" s="346"/>
      <c r="I74" s="334"/>
    </row>
    <row r="75" spans="1:12" hidden="1">
      <c r="A75" s="306" t="s">
        <v>399</v>
      </c>
      <c r="B75" s="307"/>
      <c r="C75" s="308"/>
      <c r="D75" s="306" t="s">
        <v>402</v>
      </c>
      <c r="E75" s="306"/>
      <c r="F75" s="307"/>
      <c r="G75" s="307"/>
      <c r="H75" s="347">
        <f t="shared" ref="H75:H80" si="1">LEN(D75)</f>
        <v>11</v>
      </c>
      <c r="I75" s="334"/>
    </row>
    <row r="76" spans="1:12" hidden="1">
      <c r="A76" s="306" t="s">
        <v>414</v>
      </c>
      <c r="B76" s="307"/>
      <c r="C76" s="308"/>
      <c r="D76" s="306" t="s">
        <v>417</v>
      </c>
      <c r="E76" s="306"/>
      <c r="F76" s="307"/>
      <c r="G76" s="307"/>
      <c r="H76" s="347">
        <f t="shared" si="1"/>
        <v>15</v>
      </c>
      <c r="I76" s="334"/>
    </row>
    <row r="77" spans="1:12" hidden="1">
      <c r="A77" s="306" t="s">
        <v>401</v>
      </c>
      <c r="B77" s="307"/>
      <c r="C77" s="308"/>
      <c r="D77" s="306" t="s">
        <v>403</v>
      </c>
      <c r="E77" s="306"/>
      <c r="F77" s="307"/>
      <c r="G77" s="307"/>
      <c r="H77" s="347">
        <f t="shared" si="1"/>
        <v>11</v>
      </c>
      <c r="I77" s="334"/>
    </row>
    <row r="78" spans="1:12" hidden="1">
      <c r="A78" s="306" t="s">
        <v>420</v>
      </c>
      <c r="B78" s="307"/>
      <c r="C78" s="308"/>
      <c r="D78" s="306" t="s">
        <v>4</v>
      </c>
      <c r="E78" s="306"/>
      <c r="F78" s="307"/>
      <c r="G78" s="307"/>
      <c r="H78" s="347">
        <f t="shared" si="1"/>
        <v>20</v>
      </c>
      <c r="I78" s="334"/>
    </row>
    <row r="79" spans="1:12" hidden="1">
      <c r="A79" s="306" t="s">
        <v>421</v>
      </c>
      <c r="B79" s="307"/>
      <c r="C79" s="308"/>
      <c r="D79" s="306" t="s">
        <v>5</v>
      </c>
      <c r="E79" s="306"/>
      <c r="F79" s="307"/>
      <c r="G79" s="307"/>
      <c r="H79" s="347">
        <f t="shared" si="1"/>
        <v>28</v>
      </c>
      <c r="I79" s="334"/>
    </row>
    <row r="80" spans="1:12" hidden="1">
      <c r="A80" s="306" t="s">
        <v>2</v>
      </c>
      <c r="B80" s="307"/>
      <c r="C80" s="308"/>
      <c r="D80" s="306" t="s">
        <v>6</v>
      </c>
      <c r="E80" s="306"/>
      <c r="F80" s="307"/>
      <c r="G80" s="307"/>
      <c r="H80" s="347">
        <f t="shared" si="1"/>
        <v>29</v>
      </c>
      <c r="I80" s="334"/>
    </row>
    <row r="81" spans="1:9" hidden="1">
      <c r="A81" s="306" t="s">
        <v>422</v>
      </c>
      <c r="B81" s="307"/>
      <c r="C81" s="308"/>
      <c r="D81" s="306" t="s">
        <v>7</v>
      </c>
      <c r="E81" s="306"/>
      <c r="F81" s="307"/>
      <c r="G81" s="307"/>
      <c r="H81" s="347">
        <f t="shared" ref="H81:H107" si="2">LEN(D81)</f>
        <v>21</v>
      </c>
      <c r="I81" s="334"/>
    </row>
    <row r="82" spans="1:9" hidden="1">
      <c r="A82" s="306" t="s">
        <v>423</v>
      </c>
      <c r="B82" s="307"/>
      <c r="C82" s="308"/>
      <c r="D82" s="306" t="s">
        <v>8</v>
      </c>
      <c r="E82" s="308"/>
      <c r="F82" s="307"/>
      <c r="G82" s="307"/>
      <c r="H82" s="347">
        <f t="shared" si="2"/>
        <v>15</v>
      </c>
      <c r="I82" s="334"/>
    </row>
    <row r="83" spans="1:9" hidden="1">
      <c r="A83" s="306" t="s">
        <v>410</v>
      </c>
      <c r="B83" s="307"/>
      <c r="C83" s="308"/>
      <c r="D83" s="306" t="s">
        <v>411</v>
      </c>
      <c r="E83" s="308"/>
      <c r="F83" s="307"/>
      <c r="G83" s="307"/>
      <c r="H83" s="347">
        <f t="shared" si="2"/>
        <v>8</v>
      </c>
      <c r="I83" s="334"/>
    </row>
    <row r="84" spans="1:9" hidden="1">
      <c r="A84" s="306" t="s">
        <v>3</v>
      </c>
      <c r="B84" s="307"/>
      <c r="C84" s="307"/>
      <c r="D84" s="306" t="s">
        <v>9</v>
      </c>
      <c r="E84" s="308"/>
      <c r="F84" s="307"/>
      <c r="G84" s="307"/>
      <c r="H84" s="347">
        <f t="shared" si="2"/>
        <v>13</v>
      </c>
      <c r="I84" s="334"/>
    </row>
    <row r="85" spans="1:9" hidden="1">
      <c r="A85" s="306" t="s">
        <v>430</v>
      </c>
      <c r="B85" s="307"/>
      <c r="C85" s="307"/>
      <c r="D85" s="306" t="s">
        <v>10</v>
      </c>
      <c r="E85" s="308"/>
      <c r="F85" s="307"/>
      <c r="G85" s="307"/>
      <c r="H85" s="347">
        <f t="shared" si="2"/>
        <v>9</v>
      </c>
      <c r="I85" s="334"/>
    </row>
    <row r="86" spans="1:9" hidden="1">
      <c r="A86" s="306" t="s">
        <v>424</v>
      </c>
      <c r="B86" s="307"/>
      <c r="C86" s="307"/>
      <c r="D86" s="306" t="s">
        <v>11</v>
      </c>
      <c r="E86" s="308"/>
      <c r="F86" s="307"/>
      <c r="G86" s="307"/>
      <c r="H86" s="347">
        <f t="shared" si="2"/>
        <v>25</v>
      </c>
      <c r="I86" s="334"/>
    </row>
    <row r="87" spans="1:9" hidden="1">
      <c r="A87" s="306" t="s">
        <v>415</v>
      </c>
      <c r="B87" s="307"/>
      <c r="C87" s="307" t="s">
        <v>439</v>
      </c>
      <c r="D87" s="306" t="s">
        <v>416</v>
      </c>
      <c r="E87" s="308"/>
      <c r="F87" s="307"/>
      <c r="G87" s="307"/>
      <c r="H87" s="347">
        <f t="shared" si="2"/>
        <v>8</v>
      </c>
      <c r="I87" s="334"/>
    </row>
    <row r="88" spans="1:9" hidden="1">
      <c r="A88" s="306" t="s">
        <v>425</v>
      </c>
      <c r="B88" s="307"/>
      <c r="C88" s="307"/>
      <c r="D88" s="306" t="s">
        <v>13</v>
      </c>
      <c r="E88" s="308"/>
      <c r="F88" s="307"/>
      <c r="G88" s="307"/>
      <c r="H88" s="347">
        <f t="shared" si="2"/>
        <v>25</v>
      </c>
      <c r="I88" s="334"/>
    </row>
    <row r="89" spans="1:9" hidden="1">
      <c r="A89" s="306" t="s">
        <v>426</v>
      </c>
      <c r="B89" s="307"/>
      <c r="C89" s="307"/>
      <c r="D89" s="306" t="s">
        <v>12</v>
      </c>
      <c r="E89" s="308"/>
      <c r="F89" s="307"/>
      <c r="G89" s="307"/>
      <c r="H89" s="347">
        <f t="shared" si="2"/>
        <v>21</v>
      </c>
      <c r="I89" s="334"/>
    </row>
    <row r="90" spans="1:9" hidden="1">
      <c r="A90" s="306" t="s">
        <v>427</v>
      </c>
      <c r="B90" s="307"/>
      <c r="C90" s="307"/>
      <c r="D90" s="306" t="s">
        <v>14</v>
      </c>
      <c r="E90" s="306"/>
      <c r="F90" s="307"/>
      <c r="G90" s="307"/>
      <c r="H90" s="347">
        <f t="shared" si="2"/>
        <v>18</v>
      </c>
      <c r="I90" s="334"/>
    </row>
    <row r="91" spans="1:9" hidden="1">
      <c r="A91" s="306" t="s">
        <v>406</v>
      </c>
      <c r="B91" s="307"/>
      <c r="C91" s="307" t="s">
        <v>439</v>
      </c>
      <c r="D91" s="306" t="s">
        <v>407</v>
      </c>
      <c r="E91" s="308"/>
      <c r="F91" s="307"/>
      <c r="G91" s="307"/>
      <c r="H91" s="347">
        <f t="shared" si="2"/>
        <v>13</v>
      </c>
      <c r="I91" s="334"/>
    </row>
    <row r="92" spans="1:9" hidden="1">
      <c r="A92" s="306" t="s">
        <v>435</v>
      </c>
      <c r="B92" s="307"/>
      <c r="C92" s="307" t="s">
        <v>439</v>
      </c>
      <c r="D92" s="306" t="s">
        <v>436</v>
      </c>
      <c r="E92" s="308"/>
      <c r="F92" s="307"/>
      <c r="G92" s="307"/>
      <c r="H92" s="347">
        <f t="shared" si="2"/>
        <v>27</v>
      </c>
      <c r="I92" s="334"/>
    </row>
    <row r="93" spans="1:9" hidden="1">
      <c r="A93" s="306" t="s">
        <v>412</v>
      </c>
      <c r="B93" s="307"/>
      <c r="C93" s="307"/>
      <c r="D93" s="306" t="s">
        <v>413</v>
      </c>
      <c r="E93" s="308"/>
      <c r="F93" s="307"/>
      <c r="G93" s="307"/>
      <c r="H93" s="347">
        <f t="shared" si="2"/>
        <v>9</v>
      </c>
      <c r="I93" s="334"/>
    </row>
    <row r="94" spans="1:9" hidden="1">
      <c r="A94" s="306" t="s">
        <v>418</v>
      </c>
      <c r="B94" s="307"/>
      <c r="C94" s="307"/>
      <c r="D94" s="306" t="s">
        <v>419</v>
      </c>
      <c r="E94" s="308"/>
      <c r="F94" s="307"/>
      <c r="G94" s="307"/>
      <c r="H94" s="347">
        <f t="shared" si="2"/>
        <v>28</v>
      </c>
      <c r="I94" s="334"/>
    </row>
    <row r="95" spans="1:9" hidden="1">
      <c r="A95" s="306" t="s">
        <v>408</v>
      </c>
      <c r="B95" s="307"/>
      <c r="C95" s="307"/>
      <c r="D95" s="306" t="s">
        <v>409</v>
      </c>
      <c r="E95" s="308"/>
      <c r="F95" s="307"/>
      <c r="G95" s="307"/>
      <c r="H95" s="347">
        <f t="shared" si="2"/>
        <v>20</v>
      </c>
      <c r="I95" s="334"/>
    </row>
    <row r="96" spans="1:9" hidden="1">
      <c r="A96" s="306" t="s">
        <v>400</v>
      </c>
      <c r="B96" s="307"/>
      <c r="C96" s="307"/>
      <c r="D96" s="306" t="s">
        <v>404</v>
      </c>
      <c r="E96" s="308"/>
      <c r="F96" s="307"/>
      <c r="G96" s="307"/>
      <c r="H96" s="347">
        <f t="shared" si="2"/>
        <v>20</v>
      </c>
      <c r="I96" s="334"/>
    </row>
    <row r="97" spans="1:13" hidden="1">
      <c r="A97" s="306" t="s">
        <v>0</v>
      </c>
      <c r="B97" s="307"/>
      <c r="C97" s="307" t="s">
        <v>439</v>
      </c>
      <c r="D97" s="306" t="s">
        <v>15</v>
      </c>
      <c r="E97" s="308"/>
      <c r="F97" s="307"/>
      <c r="G97" s="307"/>
      <c r="H97" s="347">
        <f t="shared" si="2"/>
        <v>7</v>
      </c>
      <c r="I97" s="334"/>
    </row>
    <row r="98" spans="1:13" hidden="1">
      <c r="A98" s="306" t="s">
        <v>428</v>
      </c>
      <c r="B98" s="307"/>
      <c r="C98" s="307" t="s">
        <v>439</v>
      </c>
      <c r="D98" s="306" t="s">
        <v>16</v>
      </c>
      <c r="E98" s="308"/>
      <c r="F98" s="307"/>
      <c r="G98" s="307"/>
      <c r="H98" s="347">
        <f t="shared" si="2"/>
        <v>21</v>
      </c>
      <c r="I98" s="334"/>
    </row>
    <row r="99" spans="1:13" hidden="1">
      <c r="A99" s="306" t="s">
        <v>398</v>
      </c>
      <c r="B99" s="307"/>
      <c r="C99" s="307" t="s">
        <v>439</v>
      </c>
      <c r="D99" s="306" t="s">
        <v>405</v>
      </c>
      <c r="E99" s="308"/>
      <c r="F99" s="307"/>
      <c r="G99" s="307"/>
      <c r="H99" s="347">
        <f t="shared" si="2"/>
        <v>7</v>
      </c>
      <c r="I99" s="334"/>
    </row>
    <row r="100" spans="1:13" hidden="1">
      <c r="A100" s="306" t="s">
        <v>1</v>
      </c>
      <c r="B100" s="307"/>
      <c r="C100" s="307"/>
      <c r="D100" s="306" t="s">
        <v>17</v>
      </c>
      <c r="E100" s="308"/>
      <c r="F100" s="307"/>
      <c r="G100" s="307"/>
      <c r="H100" s="347">
        <f t="shared" si="2"/>
        <v>19</v>
      </c>
      <c r="I100" s="334"/>
    </row>
    <row r="101" spans="1:13" hidden="1">
      <c r="A101" s="306" t="s">
        <v>429</v>
      </c>
      <c r="B101" s="307"/>
      <c r="C101" s="307"/>
      <c r="D101" s="306" t="s">
        <v>18</v>
      </c>
      <c r="E101" s="308"/>
      <c r="F101" s="307"/>
      <c r="G101" s="307"/>
      <c r="H101" s="347">
        <f t="shared" si="2"/>
        <v>16</v>
      </c>
      <c r="I101" s="334"/>
    </row>
    <row r="102" spans="1:13" hidden="1">
      <c r="A102" s="306"/>
      <c r="B102" s="307"/>
      <c r="C102" s="307"/>
      <c r="D102" s="306"/>
      <c r="E102" s="308"/>
      <c r="F102" s="307"/>
      <c r="G102" s="307"/>
      <c r="H102" s="347">
        <f t="shared" si="2"/>
        <v>0</v>
      </c>
      <c r="I102" s="334"/>
    </row>
    <row r="103" spans="1:13" hidden="1">
      <c r="A103" s="306"/>
      <c r="B103" s="307"/>
      <c r="C103" s="307"/>
      <c r="D103" s="306"/>
      <c r="E103" s="308"/>
      <c r="F103" s="307"/>
      <c r="G103" s="307"/>
      <c r="H103" s="347">
        <f t="shared" si="2"/>
        <v>0</v>
      </c>
      <c r="I103" s="334"/>
    </row>
    <row r="104" spans="1:13" hidden="1">
      <c r="A104" s="306"/>
      <c r="B104" s="307"/>
      <c r="C104" s="307"/>
      <c r="D104" s="306"/>
      <c r="E104" s="308"/>
      <c r="F104" s="307"/>
      <c r="G104" s="307"/>
      <c r="H104" s="347">
        <f t="shared" si="2"/>
        <v>0</v>
      </c>
      <c r="I104" s="334"/>
    </row>
    <row r="105" spans="1:13" hidden="1">
      <c r="A105" s="306"/>
      <c r="B105" s="307"/>
      <c r="C105" s="307"/>
      <c r="D105" s="306"/>
      <c r="E105" s="308"/>
      <c r="F105" s="307"/>
      <c r="G105" s="307"/>
      <c r="H105" s="347">
        <f t="shared" si="2"/>
        <v>0</v>
      </c>
      <c r="I105" s="334"/>
    </row>
    <row r="106" spans="1:13" hidden="1">
      <c r="A106" s="306"/>
      <c r="B106" s="307"/>
      <c r="C106" s="307"/>
      <c r="D106" s="306"/>
      <c r="E106" s="308"/>
      <c r="F106" s="307"/>
      <c r="G106" s="307"/>
      <c r="H106" s="347">
        <f t="shared" si="2"/>
        <v>0</v>
      </c>
      <c r="I106" s="334"/>
    </row>
    <row r="107" spans="1:13" hidden="1">
      <c r="A107" s="307"/>
      <c r="B107" s="307"/>
      <c r="C107" s="307"/>
      <c r="D107" s="308"/>
      <c r="E107" s="307"/>
      <c r="F107" s="307"/>
      <c r="G107" s="307"/>
      <c r="H107" s="347">
        <f t="shared" si="2"/>
        <v>0</v>
      </c>
      <c r="I107" s="334"/>
    </row>
    <row r="108" spans="1:13" hidden="1"/>
    <row r="109" spans="1:13" ht="6" customHeight="1" thickBot="1"/>
    <row r="110" spans="1:13" s="367" customFormat="1" ht="28.5" customHeight="1" thickBot="1">
      <c r="A110" s="450" t="s">
        <v>449</v>
      </c>
      <c r="B110" s="451"/>
      <c r="C110" s="451"/>
      <c r="D110" s="451"/>
      <c r="E110" s="451"/>
      <c r="F110" s="451"/>
      <c r="G110" s="451"/>
      <c r="H110" s="451"/>
      <c r="I110" s="452"/>
      <c r="J110" s="368"/>
      <c r="K110" s="368"/>
      <c r="L110" s="368"/>
      <c r="M110" s="368"/>
    </row>
    <row r="111" spans="1:13">
      <c r="A111" s="4">
        <f>ЭЗ!K45</f>
        <v>0</v>
      </c>
    </row>
    <row r="112" spans="1:13">
      <c r="A112" s="4">
        <f>ЭЗ!K46</f>
        <v>0</v>
      </c>
    </row>
  </sheetData>
  <sheetProtection password="CF66" sheet="1" objects="1" scenarios="1"/>
  <mergeCells count="37">
    <mergeCell ref="H4:I4"/>
    <mergeCell ref="H5:I15"/>
    <mergeCell ref="C46:H46"/>
    <mergeCell ref="C44:H44"/>
    <mergeCell ref="C19:I19"/>
    <mergeCell ref="A26:B26"/>
    <mergeCell ref="A35:C35"/>
    <mergeCell ref="D35:E35"/>
    <mergeCell ref="C26:H26"/>
    <mergeCell ref="C27:H27"/>
    <mergeCell ref="A34:C34"/>
    <mergeCell ref="A110:I110"/>
    <mergeCell ref="C28:I28"/>
    <mergeCell ref="C30:I30"/>
    <mergeCell ref="D73:E73"/>
    <mergeCell ref="B73:C73"/>
    <mergeCell ref="A72:I72"/>
    <mergeCell ref="D37:E37"/>
    <mergeCell ref="F35:H35"/>
    <mergeCell ref="C43:I43"/>
    <mergeCell ref="A54:I55"/>
    <mergeCell ref="A23:B23"/>
    <mergeCell ref="C23:I24"/>
    <mergeCell ref="G21:I21"/>
    <mergeCell ref="A21:C21"/>
    <mergeCell ref="D21:F21"/>
    <mergeCell ref="A24:B24"/>
    <mergeCell ref="A1:I2"/>
    <mergeCell ref="C48:H48"/>
    <mergeCell ref="C50:H50"/>
    <mergeCell ref="C45:I45"/>
    <mergeCell ref="C47:I47"/>
    <mergeCell ref="C49:I49"/>
    <mergeCell ref="B4:C4"/>
    <mergeCell ref="A17:I17"/>
    <mergeCell ref="A39:I39"/>
    <mergeCell ref="A19:B19"/>
  </mergeCells>
  <phoneticPr fontId="11" type="noConversion"/>
  <conditionalFormatting sqref="C27:H27">
    <cfRule type="expression" dxfId="8" priority="1" stopIfTrue="1">
      <formula>"$A$23=""-"""</formula>
    </cfRule>
  </conditionalFormatting>
  <conditionalFormatting sqref="A54:I55 A1:I2">
    <cfRule type="cellIs" dxfId="7" priority="2" stopIfTrue="1" operator="equal">
      <formula>"Все данные введены. Перейдите на лист ЭЗ"</formula>
    </cfRule>
  </conditionalFormatting>
  <dataValidations xWindow="119" yWindow="151" count="20">
    <dataValidation type="list" allowBlank="1" showInputMessage="1" showErrorMessage="1" promptTitle="Выберите из списка" prompt="воспользуйтесь кнопкой" sqref="D21:F21">
      <formula1>"городской округ, муниципальный район"</formula1>
    </dataValidation>
    <dataValidation type="list" errorStyle="information" allowBlank="1" showInputMessage="1" showErrorMessage="1" errorTitle="Внимание! Вет в списке!" error="Вы уверены?" promptTitle="Выберите из списка" prompt="воспользуйтесь кнопкой" sqref="G21:I21">
      <formula1>$E$4:$E$16</formula1>
    </dataValidation>
    <dataValidation errorStyle="information" allowBlank="1" showInputMessage="1" showErrorMessage="1" errorTitle="Внимание!" error="Длина строки более 60 символов" promptTitle="Укажите специализацию" prompt="Например, _x000a_русского языка и литературы_x000a_или_x000a_экономики" sqref="E32"/>
    <dataValidation allowBlank="1" showInputMessage="1" showErrorMessage="1" promptTitle="Введите" prompt="ФИО полностью" sqref="J44 C22:I22 C19:I20"/>
    <dataValidation type="whole" allowBlank="1" showInputMessage="1" showErrorMessage="1" sqref="C52">
      <formula1>1</formula1>
      <formula2>31</formula2>
    </dataValidation>
    <dataValidation type="list" allowBlank="1" showInputMessage="1" showErrorMessage="1" promptTitle="Воспользуйтесь кнопкой" prompt="справа" sqref="E52">
      <formula1>"сентября, октября, ноября, декабря, января, февраля, марта, апреля, мая, июня"</formula1>
    </dataValidation>
    <dataValidation type="whole" allowBlank="1" showInputMessage="1" showErrorMessage="1" promptTitle="Введите число" prompt="от 12 до 25" sqref="H52">
      <formula1>12</formula1>
      <formula2>25</formula2>
    </dataValidation>
    <dataValidation type="list" allowBlank="1" showInputMessage="1" showErrorMessage="1" promptTitle="выберите из списка" prompt="воспользуйтесь кнопкой" sqref="D35:E36">
      <formula1>"высшая, первая, вторая, нет"</formula1>
    </dataValidation>
    <dataValidation type="list" showInputMessage="1" showErrorMessage="1" errorTitle="Внимание!" error="Введите число от 1 до 7" promptTitle="Введите число" prompt="от 1 до 7_x000a_" sqref="B4:C4">
      <formula1>$B$56:$H$56</formula1>
    </dataValidation>
    <dataValidation type="list" allowBlank="1" showInputMessage="1" showErrorMessage="1" promptTitle="Выберите из списка" prompt="воспользуйтесь кнопкой" sqref="E34">
      <formula1>"лет, год, года, "</formula1>
    </dataValidation>
    <dataValidation type="whole" allowBlank="1" showInputMessage="1" showErrorMessage="1" promptTitle="Введите" prompt="целое число лет" sqref="D34">
      <formula1>1</formula1>
      <formula2>90</formula2>
    </dataValidation>
    <dataValidation type="date" allowBlank="1" showInputMessage="1" showErrorMessage="1" errorTitle="Ошибка!" error="Введите дату _x000a_от 01.01.2007" promptTitle="Введите дату" prompt="Например, 06.02.2009_x000a_     или 06/02/2009_x000a_" sqref="I35:I36">
      <formula1>39083</formula1>
      <formula2>45658</formula2>
    </dataValidation>
    <dataValidation type="list" allowBlank="1" showInputMessage="1" showErrorMessage="1" promptTitle="Выберите из списка" prompt="воспользуйтесь кнопкой" sqref="D37:E37">
      <formula1>"первая, высшая"</formula1>
    </dataValidation>
    <dataValidation type="textLength" errorStyle="warning" allowBlank="1" showInputMessage="1" showErrorMessage="1" errorTitle="Внимание! " error="Наименование слишком длинное _x000a__x000a_(есть только 2 строки)" prompt="Укажите полное наименование ОУ_x000a__x000a_" sqref="C23:I25">
      <formula1>0</formula1>
      <formula2>122</formula2>
    </dataValidation>
    <dataValidation allowBlank="1" showInputMessage="1" showErrorMessage="1" promptTitle="Введите" prompt="ФИО полностью_x000a_" sqref="C43 C49 C47 C45"/>
    <dataValidation errorStyle="information" allowBlank="1" showInputMessage="1" showErrorMessage="1" errorTitle="Внимание!" error="Длина строки более 60 символов" sqref="I26:I27"/>
    <dataValidation type="list" allowBlank="1" showInputMessage="1" showErrorMessage="1" errorTitle="Внимание!" error="Должности нет в списке!_x000a__x000a_Воспользуйтесь кнопкой справа" sqref="C26:H26">
      <formula1>$A$74:$A$107</formula1>
    </dataValidation>
    <dataValidation type="textLength" errorStyle="information" allowBlank="1" showErrorMessage="1" errorTitle="Внимание!" error="Длина строки более 50 символов" prompt="Например, _x000a_русского языка и литературы_x000a_или_x000a_экономики" sqref="C27:H27">
      <formula1>1</formula1>
      <formula2>50</formula2>
    </dataValidation>
    <dataValidation errorStyle="information" allowBlank="1" sqref="A30:I31"/>
    <dataValidation type="list" allowBlank="1" showInputMessage="1" showErrorMessage="1" sqref="F41">
      <formula1>"1, 2, 3"</formula1>
    </dataValidation>
  </dataValidations>
  <hyperlinks>
    <hyperlink ref="A72" location="ЭЗ!B36" tooltip="Щелкните, чтобы перейти по ссылке" display="Перейти на лист 'ЭЗ'"/>
    <hyperlink ref="A110:I110" location="proverka" tooltip="Щелкните, чтобы перейти по ссылке" display="Проверить правильность заполнения данных"/>
    <hyperlink ref="A72:I72" location="ЭЗ!A3" tooltip="Щелкните, чтобы перейти по ссылке" display="Перейти на лист 'ЭЗ'"/>
    <hyperlink ref="E4:F15" location="'общие сведения'!G21" tooltip="Выберите в строке &quot;Муниципальное образование&quot;" display="'общие сведения'!G21"/>
    <hyperlink ref="E5:E16" location="'общие сведения'!G21" tooltip="Выберите в строке &quot;Муниципальное образование&quot;" display="'общие сведения'!G21"/>
  </hyperlinks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336"/>
  <sheetViews>
    <sheetView showGridLines="0" showRowColHeaders="0" tabSelected="1" showOutlineSymbols="0" zoomScaleNormal="100" zoomScaleSheetLayoutView="100" workbookViewId="0"/>
  </sheetViews>
  <sheetFormatPr defaultRowHeight="15"/>
  <cols>
    <col min="1" max="1" width="5" style="11" customWidth="1"/>
    <col min="2" max="2" width="10.85546875" style="229" customWidth="1"/>
    <col min="3" max="3" width="13.140625" style="229" customWidth="1"/>
    <col min="4" max="4" width="12.5703125" style="230" customWidth="1"/>
    <col min="5" max="5" width="9.42578125" style="230" customWidth="1"/>
    <col min="6" max="9" width="11.85546875" style="230" customWidth="1"/>
    <col min="10" max="10" width="6.85546875" style="4" hidden="1" customWidth="1"/>
    <col min="11" max="11" width="17" style="57" hidden="1" customWidth="1"/>
    <col min="12" max="12" width="5.7109375" style="57" hidden="1" customWidth="1"/>
    <col min="13" max="13" width="5.5703125" style="57" hidden="1" customWidth="1"/>
    <col min="14" max="14" width="21.85546875" style="282" hidden="1" customWidth="1"/>
    <col min="15" max="15" width="9.7109375" style="4" hidden="1" customWidth="1"/>
    <col min="16" max="16" width="13" style="4" customWidth="1"/>
    <col min="17" max="17" width="9.140625" style="4"/>
    <col min="18" max="18" width="13" style="4" customWidth="1"/>
    <col min="19" max="19" width="12" style="4" customWidth="1"/>
    <col min="20" max="16384" width="9.140625" style="4"/>
  </cols>
  <sheetData>
    <row r="2" spans="1:17" ht="18">
      <c r="A2" s="640" t="s">
        <v>163</v>
      </c>
      <c r="B2" s="640"/>
      <c r="C2" s="640"/>
      <c r="D2" s="640"/>
      <c r="E2" s="640"/>
      <c r="F2" s="640"/>
      <c r="G2" s="640"/>
      <c r="H2" s="640"/>
      <c r="I2" s="640"/>
      <c r="K2" s="316"/>
      <c r="L2" s="317"/>
      <c r="M2" s="318"/>
      <c r="N2" s="318" t="s">
        <v>19</v>
      </c>
      <c r="O2" s="296" t="s">
        <v>20</v>
      </c>
    </row>
    <row r="3" spans="1:17" ht="15.75" customHeight="1">
      <c r="A3" s="515" t="s">
        <v>473</v>
      </c>
      <c r="B3" s="515"/>
      <c r="C3" s="515"/>
      <c r="D3" s="515"/>
      <c r="E3" s="515"/>
      <c r="F3" s="515"/>
      <c r="G3" s="515"/>
      <c r="H3" s="515"/>
      <c r="I3" s="515"/>
      <c r="K3" s="306" t="str">
        <f>'общие сведения'!A75</f>
        <v>воспитатель</v>
      </c>
      <c r="L3" s="306"/>
      <c r="M3" s="306" t="str">
        <f>'общие сведения'!D75</f>
        <v>воспитателя</v>
      </c>
      <c r="N3" s="306"/>
      <c r="O3" s="68">
        <f>LEN(M3)</f>
        <v>11</v>
      </c>
    </row>
    <row r="4" spans="1:17" ht="15.75" customHeight="1">
      <c r="A4" s="515"/>
      <c r="B4" s="515"/>
      <c r="C4" s="515"/>
      <c r="D4" s="515"/>
      <c r="E4" s="515"/>
      <c r="F4" s="515"/>
      <c r="G4" s="515"/>
      <c r="H4" s="515"/>
      <c r="I4" s="515"/>
      <c r="K4" s="306" t="str">
        <f>'общие сведения'!A76</f>
        <v>воспитатель группы продленного дня</v>
      </c>
      <c r="L4" s="306"/>
      <c r="M4" s="306" t="str">
        <f>'общие сведения'!D76</f>
        <v>воспитателя ГПД</v>
      </c>
      <c r="N4" s="306"/>
      <c r="O4" s="68">
        <f t="shared" ref="O4:O35" si="0">LEN(M4)</f>
        <v>15</v>
      </c>
    </row>
    <row r="5" spans="1:17" ht="15.75" customHeight="1">
      <c r="A5" s="516"/>
      <c r="B5" s="516"/>
      <c r="C5" s="516"/>
      <c r="D5" s="516"/>
      <c r="E5" s="516"/>
      <c r="F5" s="516"/>
      <c r="G5" s="516"/>
      <c r="H5" s="516"/>
      <c r="I5" s="516"/>
      <c r="K5" s="306" t="str">
        <f>'общие сведения'!A77</f>
        <v>дефектолог</v>
      </c>
      <c r="L5" s="306"/>
      <c r="M5" s="306" t="str">
        <f>'общие сведения'!D77</f>
        <v>дефектолога</v>
      </c>
      <c r="N5" s="306"/>
      <c r="O5" s="68">
        <f t="shared" si="0"/>
        <v>11</v>
      </c>
    </row>
    <row r="6" spans="1:17" ht="6" customHeight="1">
      <c r="A6" s="6"/>
      <c r="B6" s="256"/>
      <c r="C6" s="256"/>
      <c r="D6" s="256"/>
      <c r="E6" s="5"/>
      <c r="F6" s="5"/>
      <c r="G6" s="5"/>
      <c r="H6" s="5"/>
      <c r="I6" s="5"/>
      <c r="K6" s="306" t="str">
        <f>'общие сведения'!A78</f>
        <v>инструктор по труду</v>
      </c>
      <c r="L6" s="306"/>
      <c r="M6" s="306" t="str">
        <f>'общие сведения'!D78</f>
        <v>инструктора по труду</v>
      </c>
      <c r="N6" s="306"/>
      <c r="O6" s="68">
        <f t="shared" si="0"/>
        <v>20</v>
      </c>
    </row>
    <row r="7" spans="1:17">
      <c r="A7" s="7" t="s">
        <v>164</v>
      </c>
      <c r="E7" s="8"/>
      <c r="F7" s="8"/>
      <c r="G7" s="8"/>
      <c r="H7" s="8"/>
      <c r="I7" s="8"/>
      <c r="K7" s="306" t="str">
        <f>'общие сведения'!A79</f>
        <v>инструктор по физической культуре</v>
      </c>
      <c r="L7" s="306"/>
      <c r="M7" s="306" t="str">
        <f>'общие сведения'!D79</f>
        <v>инструктора по физ. культуре</v>
      </c>
      <c r="N7" s="306"/>
      <c r="O7" s="68">
        <f t="shared" si="0"/>
        <v>28</v>
      </c>
    </row>
    <row r="8" spans="1:17" ht="4.5" customHeight="1">
      <c r="A8" s="7"/>
      <c r="E8" s="8"/>
      <c r="F8" s="8"/>
      <c r="G8" s="8"/>
      <c r="H8" s="8"/>
      <c r="I8" s="8"/>
      <c r="K8" s="306" t="str">
        <f>'общие сведения'!A80</f>
        <v>инструктор по физическому воспитанию</v>
      </c>
      <c r="L8" s="306"/>
      <c r="M8" s="306" t="str">
        <f>'общие сведения'!D80</f>
        <v>инструктора по физ.воспитанию</v>
      </c>
      <c r="N8" s="306"/>
      <c r="O8" s="68">
        <f t="shared" si="0"/>
        <v>29</v>
      </c>
      <c r="Q8" s="294"/>
    </row>
    <row r="9" spans="1:17" s="9" customFormat="1">
      <c r="A9" s="643" t="s">
        <v>165</v>
      </c>
      <c r="B9" s="643"/>
      <c r="C9" s="643"/>
      <c r="D9" s="641" t="str">
        <f>IF('общие сведения'!C19&lt;&gt;"",PROPER(TRIM('общие сведения'!C19)),"")</f>
        <v/>
      </c>
      <c r="E9" s="641"/>
      <c r="F9" s="641"/>
      <c r="G9" s="641"/>
      <c r="H9" s="641"/>
      <c r="I9" s="641"/>
      <c r="K9" s="306" t="str">
        <f>'общие сведения'!A81</f>
        <v>инструктор-методист</v>
      </c>
      <c r="L9" s="306"/>
      <c r="M9" s="306" t="str">
        <f>'общие сведения'!D81</f>
        <v>инструктора-методиста</v>
      </c>
      <c r="N9" s="306"/>
      <c r="O9" s="68">
        <f t="shared" si="0"/>
        <v>21</v>
      </c>
    </row>
    <row r="10" spans="1:17" s="9" customFormat="1" ht="15" customHeight="1">
      <c r="A10" s="643" t="s">
        <v>266</v>
      </c>
      <c r="B10" s="643"/>
      <c r="C10" s="672" t="str">
        <f>IF(D9="","",TRIM('общие сведения'!C23))</f>
        <v/>
      </c>
      <c r="D10" s="672"/>
      <c r="E10" s="672"/>
      <c r="F10" s="672"/>
      <c r="G10" s="672"/>
      <c r="H10" s="672"/>
      <c r="I10" s="672"/>
      <c r="K10" s="306" t="str">
        <f>'общие сведения'!A82</f>
        <v>концертмейстер</v>
      </c>
      <c r="L10" s="306"/>
      <c r="M10" s="306" t="str">
        <f>'общие сведения'!D82</f>
        <v>концертмейстера</v>
      </c>
      <c r="N10" s="306"/>
      <c r="O10" s="68">
        <f t="shared" si="0"/>
        <v>15</v>
      </c>
    </row>
    <row r="11" spans="1:17" s="9" customFormat="1">
      <c r="A11" s="38"/>
      <c r="B11" s="257"/>
      <c r="C11" s="673"/>
      <c r="D11" s="673"/>
      <c r="E11" s="673"/>
      <c r="F11" s="673"/>
      <c r="G11" s="673"/>
      <c r="H11" s="673"/>
      <c r="I11" s="673"/>
      <c r="K11" s="306" t="str">
        <f>'общие сведения'!A83</f>
        <v>логопед</v>
      </c>
      <c r="L11" s="306"/>
      <c r="M11" s="306" t="str">
        <f>'общие сведения'!D83</f>
        <v>логопеда</v>
      </c>
      <c r="N11" s="306"/>
      <c r="O11" s="68">
        <f t="shared" si="0"/>
        <v>8</v>
      </c>
    </row>
    <row r="12" spans="1:17" s="9" customFormat="1">
      <c r="A12" s="643" t="s">
        <v>267</v>
      </c>
      <c r="B12" s="643"/>
      <c r="C12" s="678" t="str">
        <f>IF(D9="","",'общие сведения'!C30)</f>
        <v/>
      </c>
      <c r="D12" s="678"/>
      <c r="E12" s="678"/>
      <c r="F12" s="678"/>
      <c r="G12" s="678"/>
      <c r="H12" s="678"/>
      <c r="I12" s="678"/>
      <c r="K12" s="306" t="str">
        <f>'общие сведения'!A84</f>
        <v>мастер производственного обучения</v>
      </c>
      <c r="L12" s="306"/>
      <c r="M12" s="306" t="str">
        <f>'общие сведения'!D84</f>
        <v>мастера п./о.</v>
      </c>
      <c r="N12" s="306"/>
      <c r="O12" s="68">
        <f t="shared" si="0"/>
        <v>13</v>
      </c>
    </row>
    <row r="13" spans="1:17" s="9" customFormat="1">
      <c r="A13" s="643" t="s">
        <v>166</v>
      </c>
      <c r="B13" s="643"/>
      <c r="C13" s="643"/>
      <c r="D13" s="644" t="str">
        <f>IF(D9="","",IF('общие сведения'!D21="муниципальный район",'общие сведения'!G21,'общие сведения'!D21))</f>
        <v/>
      </c>
      <c r="E13" s="644"/>
      <c r="F13" s="644"/>
      <c r="G13" s="645" t="str">
        <f>IF(D9="","",IF('общие сведения'!D21="муниципальный район",'общие сведения'!D21,'общие сведения'!G21))</f>
        <v/>
      </c>
      <c r="H13" s="645"/>
      <c r="I13" s="645"/>
      <c r="K13" s="306" t="str">
        <f>'общие сведения'!A85</f>
        <v>методист</v>
      </c>
      <c r="L13" s="306"/>
      <c r="M13" s="306" t="str">
        <f>'общие сведения'!D85</f>
        <v>методиста</v>
      </c>
      <c r="N13" s="306"/>
      <c r="O13" s="68">
        <f t="shared" si="0"/>
        <v>9</v>
      </c>
    </row>
    <row r="14" spans="1:17" s="9" customFormat="1">
      <c r="A14" s="643" t="s">
        <v>278</v>
      </c>
      <c r="B14" s="643"/>
      <c r="C14" s="643"/>
      <c r="D14" s="116" t="str">
        <f>IF(D9="","",'общие сведения'!D34)</f>
        <v/>
      </c>
      <c r="E14" s="344" t="str">
        <f>IF(D9="","",'общие сведения'!E34)</f>
        <v/>
      </c>
      <c r="F14" s="99"/>
      <c r="G14" s="99"/>
      <c r="H14" s="99"/>
      <c r="I14" s="99"/>
      <c r="K14" s="306" t="str">
        <f>'общие сведения'!A86</f>
        <v>музыкальный руководитель</v>
      </c>
      <c r="L14" s="306"/>
      <c r="M14" s="306" t="str">
        <f>'общие сведения'!D86</f>
        <v>музыкального руководителя</v>
      </c>
      <c r="N14" s="306"/>
      <c r="O14" s="68">
        <f t="shared" si="0"/>
        <v>25</v>
      </c>
    </row>
    <row r="15" spans="1:17" s="9" customFormat="1">
      <c r="A15" s="643" t="s">
        <v>279</v>
      </c>
      <c r="B15" s="643"/>
      <c r="C15" s="643"/>
      <c r="D15" s="643"/>
      <c r="E15" s="677" t="str">
        <f>IF(D9&lt;&gt;"",'общие сведения'!D35,"")</f>
        <v/>
      </c>
      <c r="F15" s="677"/>
      <c r="G15" s="679" t="s">
        <v>280</v>
      </c>
      <c r="H15" s="679"/>
      <c r="I15" s="97" t="str">
        <f>IF(OR('общие сведения'!I35="",E15=""),"",'общие сведения'!I35)</f>
        <v/>
      </c>
      <c r="J15" s="96"/>
      <c r="K15" s="306" t="str">
        <f>'общие сведения'!A87</f>
        <v>педагог</v>
      </c>
      <c r="L15" s="306"/>
      <c r="M15" s="306" t="str">
        <f>'общие сведения'!D87</f>
        <v>педагога</v>
      </c>
      <c r="N15" s="306"/>
      <c r="O15" s="68">
        <f t="shared" si="0"/>
        <v>8</v>
      </c>
    </row>
    <row r="16" spans="1:17" s="9" customFormat="1">
      <c r="A16" s="643" t="s">
        <v>167</v>
      </c>
      <c r="B16" s="643"/>
      <c r="C16" s="643"/>
      <c r="D16" s="643"/>
      <c r="E16" s="642" t="str">
        <f>IF(D9&lt;&gt;"",'общие сведения'!D37,"")</f>
        <v/>
      </c>
      <c r="F16" s="642"/>
      <c r="G16" s="10"/>
      <c r="H16" s="10"/>
      <c r="I16" s="10"/>
      <c r="K16" s="306" t="str">
        <f>'общие сведения'!A88</f>
        <v>педагог дополнительного образования</v>
      </c>
      <c r="L16" s="306"/>
      <c r="M16" s="306" t="str">
        <f>'общие сведения'!D88</f>
        <v>педагога доп. образования</v>
      </c>
      <c r="N16" s="306"/>
      <c r="O16" s="68">
        <f t="shared" si="0"/>
        <v>25</v>
      </c>
    </row>
    <row r="17" spans="1:15" s="9" customFormat="1" ht="13.5" customHeight="1">
      <c r="A17" s="11"/>
      <c r="B17" s="229"/>
      <c r="C17" s="229"/>
      <c r="D17" s="230"/>
      <c r="E17" s="12"/>
      <c r="F17" s="12"/>
      <c r="G17" s="12"/>
      <c r="H17" s="12"/>
      <c r="I17" s="12"/>
      <c r="K17" s="306" t="str">
        <f>'общие сведения'!A89</f>
        <v>педагог-организатор</v>
      </c>
      <c r="L17" s="306"/>
      <c r="M17" s="306" t="str">
        <f>'общие сведения'!D89</f>
        <v>педагога-организатора</v>
      </c>
      <c r="N17" s="306"/>
      <c r="O17" s="68">
        <f t="shared" si="0"/>
        <v>21</v>
      </c>
    </row>
    <row r="18" spans="1:15" s="9" customFormat="1" ht="13.5" customHeight="1">
      <c r="A18" s="703" t="s">
        <v>378</v>
      </c>
      <c r="B18" s="704"/>
      <c r="C18" s="704"/>
      <c r="D18" s="704"/>
      <c r="E18" s="704"/>
      <c r="F18" s="704"/>
      <c r="G18" s="704"/>
      <c r="H18" s="704"/>
      <c r="I18" s="704"/>
      <c r="K18" s="306" t="str">
        <f>'общие сведения'!A90</f>
        <v>педагог-психолог</v>
      </c>
      <c r="L18" s="306"/>
      <c r="M18" s="306" t="str">
        <f>'общие сведения'!D90</f>
        <v>педагога-психолога</v>
      </c>
      <c r="N18" s="306"/>
      <c r="O18" s="68">
        <f t="shared" si="0"/>
        <v>18</v>
      </c>
    </row>
    <row r="19" spans="1:15" s="9" customFormat="1" ht="13.5" customHeight="1">
      <c r="A19" s="704"/>
      <c r="B19" s="704"/>
      <c r="C19" s="704"/>
      <c r="D19" s="704"/>
      <c r="E19" s="704"/>
      <c r="F19" s="704"/>
      <c r="G19" s="704"/>
      <c r="H19" s="704"/>
      <c r="I19" s="704"/>
      <c r="K19" s="306" t="str">
        <f>'общие сведения'!A91</f>
        <v>преподаватель</v>
      </c>
      <c r="L19" s="306"/>
      <c r="M19" s="306" t="str">
        <f>'общие сведения'!D91</f>
        <v>преподавателя</v>
      </c>
      <c r="N19" s="306"/>
      <c r="O19" s="68">
        <f t="shared" si="0"/>
        <v>13</v>
      </c>
    </row>
    <row r="20" spans="1:15" s="9" customFormat="1" ht="13.5" customHeight="1">
      <c r="A20" s="704"/>
      <c r="B20" s="704"/>
      <c r="C20" s="704"/>
      <c r="D20" s="704"/>
      <c r="E20" s="704"/>
      <c r="F20" s="704"/>
      <c r="G20" s="704"/>
      <c r="H20" s="704"/>
      <c r="I20" s="704"/>
      <c r="K20" s="306" t="str">
        <f>'общие сведения'!A92</f>
        <v xml:space="preserve">преподаватель-организатор </v>
      </c>
      <c r="L20" s="306"/>
      <c r="M20" s="306" t="str">
        <f>'общие сведения'!D92</f>
        <v xml:space="preserve">преподавателя-организатора </v>
      </c>
      <c r="N20" s="306"/>
      <c r="O20" s="68">
        <f t="shared" si="0"/>
        <v>27</v>
      </c>
    </row>
    <row r="21" spans="1:15" s="9" customFormat="1" ht="13.5" customHeight="1">
      <c r="A21" s="704"/>
      <c r="B21" s="704"/>
      <c r="C21" s="704"/>
      <c r="D21" s="704"/>
      <c r="E21" s="704"/>
      <c r="F21" s="704"/>
      <c r="G21" s="704"/>
      <c r="H21" s="704"/>
      <c r="I21" s="704"/>
      <c r="K21" s="306" t="str">
        <f>'общие сведения'!A93</f>
        <v>психолог</v>
      </c>
      <c r="L21" s="306"/>
      <c r="M21" s="306" t="str">
        <f>'общие сведения'!D93</f>
        <v>психолога</v>
      </c>
      <c r="N21" s="306"/>
      <c r="O21" s="68">
        <f t="shared" si="0"/>
        <v>9</v>
      </c>
    </row>
    <row r="22" spans="1:15" ht="12.75">
      <c r="A22" s="704"/>
      <c r="B22" s="704"/>
      <c r="C22" s="704"/>
      <c r="D22" s="704"/>
      <c r="E22" s="704"/>
      <c r="F22" s="704"/>
      <c r="G22" s="704"/>
      <c r="H22" s="704"/>
      <c r="I22" s="704"/>
      <c r="K22" s="306" t="str">
        <f>'общие сведения'!A94</f>
        <v>руководитель физ.воспитания</v>
      </c>
      <c r="L22" s="306"/>
      <c r="M22" s="306" t="str">
        <f>'общие сведения'!D94</f>
        <v>руководителя физ. воспитания</v>
      </c>
      <c r="N22" s="306"/>
      <c r="O22" s="68">
        <f t="shared" si="0"/>
        <v>28</v>
      </c>
    </row>
    <row r="23" spans="1:15" ht="5.25" customHeight="1">
      <c r="A23" s="6"/>
      <c r="B23" s="258"/>
      <c r="C23" s="258"/>
      <c r="D23" s="258"/>
      <c r="E23" s="13"/>
      <c r="F23" s="13"/>
      <c r="G23" s="13"/>
      <c r="H23" s="13"/>
      <c r="I23" s="13"/>
      <c r="K23" s="306" t="str">
        <f>'общие сведения'!A95</f>
        <v>социальный педагог</v>
      </c>
      <c r="L23" s="306"/>
      <c r="M23" s="306" t="str">
        <f>'общие сведения'!D95</f>
        <v>социального педагога</v>
      </c>
      <c r="N23" s="306"/>
      <c r="O23" s="68">
        <f t="shared" si="0"/>
        <v>20</v>
      </c>
    </row>
    <row r="24" spans="1:15" ht="30" customHeight="1">
      <c r="A24" s="14" t="s">
        <v>175</v>
      </c>
      <c r="B24" s="681" t="s">
        <v>241</v>
      </c>
      <c r="C24" s="681"/>
      <c r="D24" s="681"/>
      <c r="E24" s="681"/>
      <c r="F24" s="681"/>
      <c r="G24" s="681"/>
      <c r="H24" s="681"/>
      <c r="I24" s="681"/>
      <c r="K24" s="306" t="str">
        <f>'общие сведения'!A96</f>
        <v>старший воспитатель</v>
      </c>
      <c r="L24" s="306"/>
      <c r="M24" s="306" t="str">
        <f>'общие сведения'!D96</f>
        <v>старшего воспитателя</v>
      </c>
      <c r="N24" s="306"/>
      <c r="O24" s="68">
        <f t="shared" si="0"/>
        <v>20</v>
      </c>
    </row>
    <row r="25" spans="1:15" ht="15" customHeight="1">
      <c r="A25" s="15" t="s">
        <v>237</v>
      </c>
      <c r="B25" s="683" t="s">
        <v>239</v>
      </c>
      <c r="C25" s="683"/>
      <c r="D25" s="683"/>
      <c r="E25" s="683"/>
      <c r="F25" s="683"/>
      <c r="G25" s="683"/>
      <c r="H25" s="683"/>
      <c r="I25" s="683"/>
      <c r="K25" s="306" t="str">
        <f>'общие сведения'!A97</f>
        <v>тренер</v>
      </c>
      <c r="L25" s="306"/>
      <c r="M25" s="306" t="str">
        <f>'общие сведения'!D97</f>
        <v>тренера</v>
      </c>
      <c r="N25" s="306"/>
      <c r="O25" s="68">
        <f t="shared" si="0"/>
        <v>7</v>
      </c>
    </row>
    <row r="26" spans="1:15" ht="15" customHeight="1">
      <c r="B26" s="683"/>
      <c r="C26" s="683"/>
      <c r="D26" s="683"/>
      <c r="E26" s="683"/>
      <c r="F26" s="683"/>
      <c r="G26" s="683"/>
      <c r="H26" s="683"/>
      <c r="I26" s="683"/>
      <c r="K26" s="306" t="str">
        <f>'общие сведения'!A98</f>
        <v>тренер-преподаватель</v>
      </c>
      <c r="L26" s="306"/>
      <c r="M26" s="306" t="str">
        <f>'общие сведения'!D98</f>
        <v>тренера-преподавателя</v>
      </c>
      <c r="N26" s="306"/>
      <c r="O26" s="68">
        <f t="shared" si="0"/>
        <v>21</v>
      </c>
    </row>
    <row r="27" spans="1:15" ht="15" customHeight="1">
      <c r="A27" s="15" t="s">
        <v>237</v>
      </c>
      <c r="B27" s="517" t="s">
        <v>240</v>
      </c>
      <c r="C27" s="517"/>
      <c r="D27" s="517"/>
      <c r="E27" s="517"/>
      <c r="F27" s="517"/>
      <c r="G27" s="517"/>
      <c r="H27" s="517"/>
      <c r="I27" s="517"/>
      <c r="K27" s="306" t="str">
        <f>'общие сведения'!A99</f>
        <v>учитель</v>
      </c>
      <c r="L27" s="306"/>
      <c r="M27" s="306" t="str">
        <f>'общие сведения'!D99</f>
        <v>учителя</v>
      </c>
      <c r="N27" s="306"/>
      <c r="O27" s="68">
        <f t="shared" si="0"/>
        <v>7</v>
      </c>
    </row>
    <row r="28" spans="1:15" ht="15.75">
      <c r="A28" s="17"/>
      <c r="B28" s="517"/>
      <c r="C28" s="517"/>
      <c r="D28" s="517"/>
      <c r="E28" s="517"/>
      <c r="F28" s="517"/>
      <c r="G28" s="517"/>
      <c r="H28" s="517"/>
      <c r="I28" s="517"/>
      <c r="K28" s="306" t="str">
        <f>'общие сведения'!A100</f>
        <v>учитель-дефектолог</v>
      </c>
      <c r="L28" s="306"/>
      <c r="M28" s="306" t="str">
        <f>'общие сведения'!D100</f>
        <v>учителя-дефектолога</v>
      </c>
      <c r="N28" s="306"/>
      <c r="O28" s="68">
        <f t="shared" si="0"/>
        <v>19</v>
      </c>
    </row>
    <row r="29" spans="1:15" ht="12.75" customHeight="1">
      <c r="A29" s="17"/>
      <c r="B29" s="259"/>
      <c r="C29" s="259"/>
      <c r="D29" s="259"/>
      <c r="E29" s="16"/>
      <c r="F29" s="16"/>
      <c r="G29" s="16"/>
      <c r="H29" s="16"/>
      <c r="I29" s="16"/>
      <c r="K29" s="306" t="str">
        <f>'общие сведения'!A101</f>
        <v>учитель-логопед</v>
      </c>
      <c r="L29" s="306"/>
      <c r="M29" s="306" t="str">
        <f>'общие сведения'!D101</f>
        <v>учителя-логопеда</v>
      </c>
      <c r="N29" s="306"/>
      <c r="O29" s="68">
        <f t="shared" si="0"/>
        <v>16</v>
      </c>
    </row>
    <row r="30" spans="1:15" ht="14.25" customHeight="1">
      <c r="A30" s="485" t="s">
        <v>168</v>
      </c>
      <c r="B30" s="585" t="s">
        <v>169</v>
      </c>
      <c r="C30" s="637"/>
      <c r="D30" s="637"/>
      <c r="E30" s="637"/>
      <c r="F30" s="586"/>
      <c r="G30" s="555" t="s">
        <v>170</v>
      </c>
      <c r="H30" s="682"/>
      <c r="I30" s="542"/>
      <c r="J30" s="18"/>
      <c r="K30" s="306">
        <f>'общие сведения'!A102</f>
        <v>0</v>
      </c>
      <c r="L30" s="306"/>
      <c r="M30" s="306">
        <f>'общие сведения'!D102</f>
        <v>0</v>
      </c>
      <c r="N30" s="306"/>
      <c r="O30" s="68">
        <f t="shared" si="0"/>
        <v>1</v>
      </c>
    </row>
    <row r="31" spans="1:15" ht="12.75" customHeight="1">
      <c r="A31" s="486"/>
      <c r="B31" s="587"/>
      <c r="C31" s="638"/>
      <c r="D31" s="638"/>
      <c r="E31" s="638"/>
      <c r="F31" s="588"/>
      <c r="G31" s="528" t="s">
        <v>220</v>
      </c>
      <c r="H31" s="680"/>
      <c r="I31" s="609"/>
      <c r="J31" s="18"/>
      <c r="K31" s="306">
        <f>'общие сведения'!A103</f>
        <v>0</v>
      </c>
      <c r="L31" s="306"/>
      <c r="M31" s="306">
        <f>'общие сведения'!D103</f>
        <v>0</v>
      </c>
      <c r="N31" s="306"/>
      <c r="O31" s="68">
        <f t="shared" si="0"/>
        <v>1</v>
      </c>
    </row>
    <row r="32" spans="1:15" ht="12.75" customHeight="1">
      <c r="A32" s="486"/>
      <c r="B32" s="619" t="s">
        <v>485</v>
      </c>
      <c r="C32" s="620"/>
      <c r="D32" s="620"/>
      <c r="E32" s="620"/>
      <c r="F32" s="621"/>
      <c r="G32" s="530" t="s">
        <v>221</v>
      </c>
      <c r="H32" s="584"/>
      <c r="I32" s="544"/>
      <c r="J32" s="18"/>
      <c r="K32" s="306">
        <f>'общие сведения'!A104</f>
        <v>0</v>
      </c>
      <c r="L32" s="306"/>
      <c r="M32" s="306">
        <f>'общие сведения'!D104</f>
        <v>0</v>
      </c>
      <c r="N32" s="306"/>
      <c r="O32" s="68">
        <f t="shared" si="0"/>
        <v>1</v>
      </c>
    </row>
    <row r="33" spans="1:15" ht="12.75" customHeight="1">
      <c r="A33" s="486"/>
      <c r="B33" s="619"/>
      <c r="C33" s="620"/>
      <c r="D33" s="620"/>
      <c r="E33" s="620"/>
      <c r="F33" s="621"/>
      <c r="G33" s="19" t="s">
        <v>171</v>
      </c>
      <c r="H33" s="612" t="s">
        <v>173</v>
      </c>
      <c r="I33" s="612" t="s">
        <v>174</v>
      </c>
      <c r="J33" s="18"/>
      <c r="K33" s="306">
        <f>'общие сведения'!A105</f>
        <v>0</v>
      </c>
      <c r="L33" s="306"/>
      <c r="M33" s="306">
        <f>'общие сведения'!D105</f>
        <v>0</v>
      </c>
      <c r="N33" s="306"/>
      <c r="O33" s="68">
        <f t="shared" si="0"/>
        <v>1</v>
      </c>
    </row>
    <row r="34" spans="1:15" ht="12.75" customHeight="1">
      <c r="A34" s="486"/>
      <c r="B34" s="619"/>
      <c r="C34" s="620"/>
      <c r="D34" s="620"/>
      <c r="E34" s="620"/>
      <c r="F34" s="621"/>
      <c r="G34" s="209" t="s">
        <v>172</v>
      </c>
      <c r="H34" s="613"/>
      <c r="I34" s="613"/>
      <c r="J34" s="18"/>
      <c r="K34" s="306">
        <f>'общие сведения'!A106</f>
        <v>0</v>
      </c>
      <c r="L34" s="306"/>
      <c r="M34" s="306">
        <f>'общие сведения'!D106</f>
        <v>0</v>
      </c>
      <c r="N34" s="306"/>
      <c r="O34" s="68">
        <f t="shared" si="0"/>
        <v>1</v>
      </c>
    </row>
    <row r="35" spans="1:15" ht="1.1499999999999999" customHeight="1">
      <c r="A35" s="486"/>
      <c r="B35" s="619"/>
      <c r="C35" s="620"/>
      <c r="D35" s="620"/>
      <c r="E35" s="620"/>
      <c r="F35" s="621"/>
      <c r="G35" s="20"/>
      <c r="H35" s="228"/>
      <c r="I35" s="228"/>
      <c r="J35" s="18"/>
      <c r="K35" s="306">
        <f>'общие сведения'!A107</f>
        <v>0</v>
      </c>
      <c r="L35" s="306"/>
      <c r="M35" s="306">
        <f>'общие сведения'!D107</f>
        <v>0</v>
      </c>
      <c r="N35" s="306"/>
      <c r="O35" s="68">
        <f t="shared" si="0"/>
        <v>1</v>
      </c>
    </row>
    <row r="36" spans="1:15" ht="12.75" customHeight="1">
      <c r="A36" s="487"/>
      <c r="B36" s="622"/>
      <c r="C36" s="623"/>
      <c r="D36" s="623"/>
      <c r="E36" s="623"/>
      <c r="F36" s="624"/>
      <c r="G36" s="3">
        <v>0</v>
      </c>
      <c r="H36" s="21" t="s">
        <v>380</v>
      </c>
      <c r="I36" s="208" t="s">
        <v>34</v>
      </c>
      <c r="J36" s="18"/>
      <c r="K36" s="310" t="str">
        <f>IF(OR('общие сведения'!J26=""),"Ошибка !",VLOOKUP('общие сведения'!J26,K2:N35,3))</f>
        <v>учителя</v>
      </c>
      <c r="L36" s="311"/>
      <c r="M36" s="312">
        <f>LEN(K36)</f>
        <v>7</v>
      </c>
      <c r="N36" s="313"/>
    </row>
    <row r="37" spans="1:15" ht="15" customHeight="1">
      <c r="A37" s="625" t="s">
        <v>175</v>
      </c>
      <c r="B37" s="639"/>
      <c r="C37" s="629"/>
      <c r="D37" s="629"/>
      <c r="E37" s="629"/>
      <c r="F37" s="630"/>
      <c r="G37" s="617" t="str">
        <f>IF(B37="","",IF(AND(H37="",I37=""),0,IF(OR(H37="",I37=""),"","ОШИБКА!")))</f>
        <v/>
      </c>
      <c r="H37" s="567"/>
      <c r="I37" s="567"/>
      <c r="J37" s="18"/>
      <c r="K37" s="314">
        <f>IF(ISERR(FIND(LEFT(K36,5),C12)),0,1)</f>
        <v>0</v>
      </c>
      <c r="L37" s="481"/>
      <c r="M37" s="481"/>
      <c r="N37" s="315"/>
    </row>
    <row r="38" spans="1:15" ht="15" customHeight="1">
      <c r="A38" s="626"/>
      <c r="B38" s="631"/>
      <c r="C38" s="632"/>
      <c r="D38" s="632"/>
      <c r="E38" s="632"/>
      <c r="F38" s="633"/>
      <c r="G38" s="613"/>
      <c r="H38" s="610"/>
      <c r="I38" s="610"/>
      <c r="J38" s="18"/>
      <c r="K38" s="57" t="s">
        <v>275</v>
      </c>
      <c r="L38" s="60">
        <f>SUM(L39:L56)</f>
        <v>500</v>
      </c>
      <c r="M38" s="60">
        <f>SUM(M39:M56)</f>
        <v>0</v>
      </c>
      <c r="N38" s="282">
        <f>SUM(L38:M38)</f>
        <v>500</v>
      </c>
    </row>
    <row r="39" spans="1:15" ht="15" customHeight="1">
      <c r="A39" s="626"/>
      <c r="B39" s="631"/>
      <c r="C39" s="632"/>
      <c r="D39" s="632"/>
      <c r="E39" s="632"/>
      <c r="F39" s="633"/>
      <c r="G39" s="613"/>
      <c r="H39" s="610"/>
      <c r="I39" s="610"/>
      <c r="J39" s="18"/>
      <c r="L39" s="115"/>
      <c r="M39" s="58"/>
    </row>
    <row r="40" spans="1:15" ht="15" customHeight="1">
      <c r="A40" s="627"/>
      <c r="B40" s="634"/>
      <c r="C40" s="635"/>
      <c r="D40" s="635"/>
      <c r="E40" s="635"/>
      <c r="F40" s="636"/>
      <c r="G40" s="618"/>
      <c r="H40" s="566"/>
      <c r="I40" s="566"/>
      <c r="J40" s="18"/>
      <c r="K40" s="57">
        <f>MAX(G37:I40)</f>
        <v>0</v>
      </c>
      <c r="L40" s="115">
        <v>100</v>
      </c>
      <c r="M40" s="59"/>
    </row>
    <row r="41" spans="1:15" ht="15" customHeight="1">
      <c r="A41" s="625" t="s">
        <v>176</v>
      </c>
      <c r="B41" s="628"/>
      <c r="C41" s="629"/>
      <c r="D41" s="629"/>
      <c r="E41" s="629"/>
      <c r="F41" s="630"/>
      <c r="G41" s="617" t="str">
        <f>IF(B41="","",IF(AND(H41="",I41=""),0,IF(OR(H41="",I41=""),"","ОШИБКА!")))</f>
        <v/>
      </c>
      <c r="H41" s="567"/>
      <c r="I41" s="567"/>
      <c r="J41" s="18"/>
      <c r="L41" s="114"/>
      <c r="M41" s="59"/>
    </row>
    <row r="42" spans="1:15" ht="15" customHeight="1">
      <c r="A42" s="626"/>
      <c r="B42" s="631"/>
      <c r="C42" s="632"/>
      <c r="D42" s="632"/>
      <c r="E42" s="632"/>
      <c r="F42" s="633"/>
      <c r="G42" s="613"/>
      <c r="H42" s="610"/>
      <c r="I42" s="610"/>
      <c r="J42" s="18"/>
      <c r="L42" s="114"/>
      <c r="M42" s="59"/>
    </row>
    <row r="43" spans="1:15" ht="15" customHeight="1">
      <c r="A43" s="626"/>
      <c r="B43" s="631"/>
      <c r="C43" s="632"/>
      <c r="D43" s="632"/>
      <c r="E43" s="632"/>
      <c r="F43" s="633"/>
      <c r="G43" s="613"/>
      <c r="H43" s="610"/>
      <c r="I43" s="610"/>
      <c r="J43" s="18"/>
      <c r="L43" s="114"/>
      <c r="M43" s="59"/>
    </row>
    <row r="44" spans="1:15" ht="15" customHeight="1">
      <c r="A44" s="627"/>
      <c r="B44" s="634"/>
      <c r="C44" s="635"/>
      <c r="D44" s="635"/>
      <c r="E44" s="635"/>
      <c r="F44" s="636"/>
      <c r="G44" s="618"/>
      <c r="H44" s="566"/>
      <c r="I44" s="566"/>
      <c r="J44" s="18"/>
      <c r="K44" s="57">
        <f>MAX(G41:I44)</f>
        <v>0</v>
      </c>
      <c r="L44" s="115">
        <v>100</v>
      </c>
      <c r="M44" s="59"/>
    </row>
    <row r="45" spans="1:15" ht="15" customHeight="1">
      <c r="A45" s="625" t="s">
        <v>177</v>
      </c>
      <c r="B45" s="628"/>
      <c r="C45" s="629"/>
      <c r="D45" s="629"/>
      <c r="E45" s="629"/>
      <c r="F45" s="630"/>
      <c r="G45" s="617" t="str">
        <f>IF(B45="","",IF(AND(H45="",I45=""),0,IF(OR(H45="",I45=""),"","ОШИБКА!")))</f>
        <v/>
      </c>
      <c r="H45" s="567"/>
      <c r="I45" s="567"/>
      <c r="J45" s="18"/>
      <c r="L45" s="114"/>
      <c r="M45" s="59"/>
    </row>
    <row r="46" spans="1:15" ht="15" customHeight="1">
      <c r="A46" s="626"/>
      <c r="B46" s="631"/>
      <c r="C46" s="632"/>
      <c r="D46" s="632"/>
      <c r="E46" s="632"/>
      <c r="F46" s="633"/>
      <c r="G46" s="613"/>
      <c r="H46" s="610"/>
      <c r="I46" s="610"/>
      <c r="J46" s="18"/>
      <c r="L46" s="114"/>
      <c r="M46" s="59"/>
    </row>
    <row r="47" spans="1:15" ht="15" customHeight="1">
      <c r="A47" s="626"/>
      <c r="B47" s="631"/>
      <c r="C47" s="632"/>
      <c r="D47" s="632"/>
      <c r="E47" s="632"/>
      <c r="F47" s="633"/>
      <c r="G47" s="613"/>
      <c r="H47" s="610"/>
      <c r="I47" s="610"/>
      <c r="J47" s="18"/>
      <c r="L47" s="114"/>
      <c r="M47" s="59"/>
    </row>
    <row r="48" spans="1:15" ht="15" customHeight="1">
      <c r="A48" s="627"/>
      <c r="B48" s="634"/>
      <c r="C48" s="635"/>
      <c r="D48" s="635"/>
      <c r="E48" s="635"/>
      <c r="F48" s="636"/>
      <c r="G48" s="618"/>
      <c r="H48" s="566"/>
      <c r="I48" s="566"/>
      <c r="J48" s="18"/>
      <c r="K48" s="57">
        <f>MAX(G45:I48)</f>
        <v>0</v>
      </c>
      <c r="L48" s="115">
        <v>100</v>
      </c>
      <c r="M48" s="59"/>
    </row>
    <row r="49" spans="1:13" ht="15" customHeight="1">
      <c r="A49" s="625" t="s">
        <v>178</v>
      </c>
      <c r="B49" s="628"/>
      <c r="C49" s="629"/>
      <c r="D49" s="629"/>
      <c r="E49" s="629"/>
      <c r="F49" s="630"/>
      <c r="G49" s="617" t="str">
        <f>IF(B49="","",IF(AND(H49="",I49=""),0,IF(OR(H49="",I49=""),"","ОШИБКА!")))</f>
        <v/>
      </c>
      <c r="H49" s="567"/>
      <c r="I49" s="567"/>
      <c r="J49" s="18"/>
      <c r="L49" s="114"/>
      <c r="M49" s="59"/>
    </row>
    <row r="50" spans="1:13" ht="15" customHeight="1">
      <c r="A50" s="626"/>
      <c r="B50" s="631"/>
      <c r="C50" s="632"/>
      <c r="D50" s="632"/>
      <c r="E50" s="632"/>
      <c r="F50" s="633"/>
      <c r="G50" s="613"/>
      <c r="H50" s="610"/>
      <c r="I50" s="649"/>
      <c r="J50" s="18"/>
      <c r="L50" s="114"/>
      <c r="M50" s="59"/>
    </row>
    <row r="51" spans="1:13" ht="15" customHeight="1">
      <c r="A51" s="626"/>
      <c r="B51" s="631"/>
      <c r="C51" s="632"/>
      <c r="D51" s="632"/>
      <c r="E51" s="632"/>
      <c r="F51" s="633"/>
      <c r="G51" s="613"/>
      <c r="H51" s="610"/>
      <c r="I51" s="649"/>
      <c r="J51" s="18"/>
      <c r="L51" s="114"/>
      <c r="M51" s="59"/>
    </row>
    <row r="52" spans="1:13" ht="15" customHeight="1">
      <c r="A52" s="627"/>
      <c r="B52" s="634"/>
      <c r="C52" s="635"/>
      <c r="D52" s="635"/>
      <c r="E52" s="635"/>
      <c r="F52" s="636"/>
      <c r="G52" s="618"/>
      <c r="H52" s="566"/>
      <c r="I52" s="650"/>
      <c r="J52" s="18"/>
      <c r="K52" s="57">
        <f>MAX(G49:I52)</f>
        <v>0</v>
      </c>
      <c r="L52" s="115">
        <v>100</v>
      </c>
      <c r="M52" s="59"/>
    </row>
    <row r="53" spans="1:13" ht="15" customHeight="1">
      <c r="A53" s="625" t="s">
        <v>179</v>
      </c>
      <c r="B53" s="628"/>
      <c r="C53" s="629"/>
      <c r="D53" s="629"/>
      <c r="E53" s="629"/>
      <c r="F53" s="630"/>
      <c r="G53" s="617" t="str">
        <f>IF(B53="","",IF(AND(H53="",I53=""),0,IF(OR(H53="",I53=""),"","ОШИБКА!")))</f>
        <v/>
      </c>
      <c r="H53" s="567"/>
      <c r="I53" s="567"/>
      <c r="J53" s="18"/>
      <c r="L53" s="114"/>
      <c r="M53" s="59"/>
    </row>
    <row r="54" spans="1:13" ht="15" customHeight="1">
      <c r="A54" s="626"/>
      <c r="B54" s="631"/>
      <c r="C54" s="632"/>
      <c r="D54" s="632"/>
      <c r="E54" s="632"/>
      <c r="F54" s="633"/>
      <c r="G54" s="613"/>
      <c r="H54" s="610"/>
      <c r="I54" s="649"/>
      <c r="J54" s="18"/>
      <c r="L54" s="114"/>
      <c r="M54" s="59"/>
    </row>
    <row r="55" spans="1:13" ht="15" customHeight="1">
      <c r="A55" s="626"/>
      <c r="B55" s="631"/>
      <c r="C55" s="632"/>
      <c r="D55" s="632"/>
      <c r="E55" s="632"/>
      <c r="F55" s="633"/>
      <c r="G55" s="613"/>
      <c r="H55" s="610"/>
      <c r="I55" s="649"/>
      <c r="J55" s="18"/>
      <c r="L55" s="114"/>
      <c r="M55" s="59"/>
    </row>
    <row r="56" spans="1:13" ht="15" customHeight="1">
      <c r="A56" s="627"/>
      <c r="B56" s="634"/>
      <c r="C56" s="635"/>
      <c r="D56" s="635"/>
      <c r="E56" s="635"/>
      <c r="F56" s="636"/>
      <c r="G56" s="618"/>
      <c r="H56" s="566"/>
      <c r="I56" s="650"/>
      <c r="J56" s="18"/>
      <c r="K56" s="57">
        <f>MAX(G53:I56)</f>
        <v>0</v>
      </c>
      <c r="L56" s="300">
        <v>100</v>
      </c>
      <c r="M56" s="60"/>
    </row>
    <row r="57" spans="1:13" ht="3" hidden="1" customHeight="1">
      <c r="A57" s="245"/>
      <c r="B57" s="237"/>
      <c r="C57" s="237"/>
      <c r="D57" s="234"/>
      <c r="E57" s="234"/>
      <c r="F57" s="234"/>
      <c r="G57" s="234"/>
      <c r="H57" s="234"/>
      <c r="I57" s="234"/>
    </row>
    <row r="58" spans="1:13" ht="30" customHeight="1">
      <c r="A58" s="246" t="s">
        <v>176</v>
      </c>
      <c r="B58" s="525" t="s">
        <v>241</v>
      </c>
      <c r="C58" s="525"/>
      <c r="D58" s="525"/>
      <c r="E58" s="525"/>
      <c r="F58" s="525"/>
      <c r="G58" s="525"/>
      <c r="H58" s="525"/>
      <c r="I58" s="525"/>
    </row>
    <row r="59" spans="1:13" ht="15" customHeight="1">
      <c r="A59" s="180" t="s">
        <v>237</v>
      </c>
      <c r="B59" s="517" t="s">
        <v>238</v>
      </c>
      <c r="C59" s="517"/>
      <c r="D59" s="517"/>
      <c r="E59" s="517"/>
      <c r="F59" s="517"/>
      <c r="G59" s="517"/>
      <c r="H59" s="517"/>
      <c r="I59" s="517"/>
    </row>
    <row r="60" spans="1:13">
      <c r="A60" s="140"/>
      <c r="B60" s="517"/>
      <c r="C60" s="517"/>
      <c r="D60" s="517"/>
      <c r="E60" s="517"/>
      <c r="F60" s="517"/>
      <c r="G60" s="517"/>
      <c r="H60" s="517"/>
      <c r="I60" s="517"/>
    </row>
    <row r="61" spans="1:13" ht="15" customHeight="1">
      <c r="A61" s="180" t="s">
        <v>237</v>
      </c>
      <c r="B61" s="517" t="s">
        <v>369</v>
      </c>
      <c r="C61" s="517"/>
      <c r="D61" s="517"/>
      <c r="E61" s="517"/>
      <c r="F61" s="517"/>
      <c r="G61" s="517"/>
      <c r="H61" s="517"/>
      <c r="I61" s="517"/>
    </row>
    <row r="62" spans="1:13">
      <c r="A62" s="140"/>
      <c r="B62" s="517"/>
      <c r="C62" s="517"/>
      <c r="D62" s="517"/>
      <c r="E62" s="517"/>
      <c r="F62" s="517"/>
      <c r="G62" s="517"/>
      <c r="H62" s="517"/>
      <c r="I62" s="517"/>
    </row>
    <row r="63" spans="1:13">
      <c r="A63" s="140"/>
      <c r="B63" s="517" t="s">
        <v>368</v>
      </c>
      <c r="C63" s="517"/>
      <c r="D63" s="517"/>
      <c r="E63" s="517"/>
      <c r="F63" s="517"/>
      <c r="G63" s="517"/>
      <c r="H63" s="517"/>
      <c r="I63" s="517"/>
      <c r="L63" s="135"/>
      <c r="M63" s="136"/>
    </row>
    <row r="64" spans="1:13">
      <c r="A64" s="140"/>
      <c r="B64" s="517"/>
      <c r="C64" s="517"/>
      <c r="D64" s="517"/>
      <c r="E64" s="517"/>
      <c r="F64" s="517"/>
      <c r="G64" s="517"/>
      <c r="H64" s="517"/>
      <c r="I64" s="517"/>
      <c r="L64" s="83" t="s">
        <v>276</v>
      </c>
      <c r="M64" s="62"/>
    </row>
    <row r="65" spans="1:16" ht="6.75" customHeight="1">
      <c r="A65" s="247"/>
      <c r="B65" s="260"/>
      <c r="C65" s="260"/>
      <c r="D65" s="260"/>
      <c r="E65" s="111"/>
      <c r="F65" s="111"/>
      <c r="G65" s="111"/>
      <c r="H65" s="111"/>
      <c r="I65" s="111"/>
      <c r="L65" s="83"/>
      <c r="M65" s="62"/>
    </row>
    <row r="66" spans="1:16" s="22" customFormat="1" ht="14.25" customHeight="1">
      <c r="A66" s="485" t="s">
        <v>273</v>
      </c>
      <c r="B66" s="585" t="s">
        <v>180</v>
      </c>
      <c r="C66" s="586"/>
      <c r="D66" s="559" t="s">
        <v>228</v>
      </c>
      <c r="E66" s="555" t="s">
        <v>181</v>
      </c>
      <c r="F66" s="556"/>
      <c r="G66" s="556"/>
      <c r="H66" s="556"/>
      <c r="I66" s="557"/>
      <c r="K66" s="57"/>
      <c r="L66" s="66"/>
      <c r="M66" s="66" t="s">
        <v>277</v>
      </c>
      <c r="N66" s="9"/>
    </row>
    <row r="67" spans="1:16" s="22" customFormat="1" ht="15" customHeight="1">
      <c r="A67" s="486"/>
      <c r="B67" s="587"/>
      <c r="C67" s="588"/>
      <c r="D67" s="560"/>
      <c r="E67" s="530" t="s">
        <v>182</v>
      </c>
      <c r="F67" s="558"/>
      <c r="G67" s="558"/>
      <c r="H67" s="558"/>
      <c r="I67" s="531"/>
      <c r="K67" s="57"/>
      <c r="L67" s="65">
        <f>SUM(L78:L195)</f>
        <v>2030</v>
      </c>
      <c r="M67" s="88">
        <f>SUM(M78:M195)</f>
        <v>2030</v>
      </c>
      <c r="N67" s="283">
        <f>SUM(L67:M67)</f>
        <v>4060</v>
      </c>
      <c r="O67" s="77"/>
      <c r="P67" s="77"/>
    </row>
    <row r="68" spans="1:16" s="22" customFormat="1" ht="12.75" customHeight="1">
      <c r="A68" s="487"/>
      <c r="B68" s="589"/>
      <c r="C68" s="590"/>
      <c r="D68" s="561"/>
      <c r="E68" s="3">
        <v>0</v>
      </c>
      <c r="F68" s="98" t="s">
        <v>30</v>
      </c>
      <c r="G68" s="3" t="s">
        <v>31</v>
      </c>
      <c r="H68" s="3" t="s">
        <v>183</v>
      </c>
      <c r="I68" s="3" t="s">
        <v>32</v>
      </c>
      <c r="K68" s="57"/>
      <c r="L68" s="67"/>
      <c r="M68" s="68"/>
      <c r="N68" s="9"/>
    </row>
    <row r="69" spans="1:16" ht="12.75" customHeight="1">
      <c r="A69" s="687" t="s">
        <v>184</v>
      </c>
      <c r="B69" s="651" t="s">
        <v>185</v>
      </c>
      <c r="C69" s="652"/>
      <c r="D69" s="652"/>
      <c r="E69" s="652"/>
      <c r="F69" s="652"/>
      <c r="G69" s="652"/>
      <c r="H69" s="652"/>
      <c r="I69" s="653"/>
      <c r="L69" s="67"/>
      <c r="M69" s="68"/>
    </row>
    <row r="70" spans="1:16" ht="17.25" customHeight="1">
      <c r="A70" s="688"/>
      <c r="B70" s="654"/>
      <c r="C70" s="655"/>
      <c r="D70" s="655"/>
      <c r="E70" s="655"/>
      <c r="F70" s="655"/>
      <c r="G70" s="655"/>
      <c r="H70" s="655"/>
      <c r="I70" s="656"/>
      <c r="L70" s="67"/>
      <c r="M70" s="68"/>
    </row>
    <row r="71" spans="1:16" ht="12.75" customHeight="1">
      <c r="A71" s="674" t="s">
        <v>186</v>
      </c>
      <c r="B71" s="519" t="s">
        <v>383</v>
      </c>
      <c r="C71" s="533"/>
      <c r="D71" s="538" t="s">
        <v>379</v>
      </c>
      <c r="E71" s="482" t="s">
        <v>187</v>
      </c>
      <c r="F71" s="24" t="s">
        <v>33</v>
      </c>
      <c r="G71" s="34" t="s">
        <v>188</v>
      </c>
      <c r="H71" s="24" t="s">
        <v>190</v>
      </c>
      <c r="I71" s="28" t="s">
        <v>191</v>
      </c>
      <c r="L71" s="67"/>
      <c r="M71" s="68"/>
    </row>
    <row r="72" spans="1:16" ht="12.75" customHeight="1">
      <c r="A72" s="675"/>
      <c r="B72" s="534"/>
      <c r="C72" s="535"/>
      <c r="D72" s="539"/>
      <c r="E72" s="483"/>
      <c r="F72" s="25" t="s">
        <v>189</v>
      </c>
      <c r="G72" s="27" t="s">
        <v>189</v>
      </c>
      <c r="H72" s="25" t="s">
        <v>189</v>
      </c>
      <c r="I72" s="26" t="s">
        <v>192</v>
      </c>
      <c r="L72" s="67"/>
      <c r="M72" s="68"/>
    </row>
    <row r="73" spans="1:16" ht="12.75" customHeight="1">
      <c r="A73" s="675"/>
      <c r="B73" s="534"/>
      <c r="C73" s="535"/>
      <c r="D73" s="539"/>
      <c r="E73" s="483"/>
      <c r="F73" s="100"/>
      <c r="G73" s="104"/>
      <c r="H73" s="105"/>
      <c r="I73" s="26" t="s">
        <v>189</v>
      </c>
      <c r="L73" s="67"/>
      <c r="M73" s="68"/>
    </row>
    <row r="74" spans="1:16" ht="6" customHeight="1">
      <c r="A74" s="675"/>
      <c r="B74" s="534"/>
      <c r="C74" s="535"/>
      <c r="D74" s="539"/>
      <c r="E74" s="483"/>
      <c r="F74" s="100"/>
      <c r="G74" s="122"/>
      <c r="H74" s="123"/>
      <c r="I74" s="26"/>
      <c r="L74" s="67"/>
      <c r="M74" s="68"/>
    </row>
    <row r="75" spans="1:16" ht="12.75" customHeight="1">
      <c r="A75" s="675"/>
      <c r="B75" s="534"/>
      <c r="C75" s="535"/>
      <c r="D75" s="539"/>
      <c r="E75" s="483"/>
      <c r="F75" s="109" t="s">
        <v>330</v>
      </c>
      <c r="G75" s="117" t="s">
        <v>331</v>
      </c>
      <c r="H75" s="109" t="s">
        <v>37</v>
      </c>
      <c r="I75" s="118" t="s">
        <v>289</v>
      </c>
      <c r="L75" s="67"/>
      <c r="M75" s="68"/>
    </row>
    <row r="76" spans="1:16" ht="12.75" customHeight="1">
      <c r="A76" s="675"/>
      <c r="B76" s="534"/>
      <c r="C76" s="535"/>
      <c r="D76" s="539"/>
      <c r="E76" s="483"/>
      <c r="F76" s="109" t="s">
        <v>329</v>
      </c>
      <c r="G76" s="117" t="s">
        <v>332</v>
      </c>
      <c r="H76" s="109" t="s">
        <v>35</v>
      </c>
      <c r="I76" s="118" t="s">
        <v>290</v>
      </c>
      <c r="L76" s="67"/>
      <c r="M76" s="68"/>
    </row>
    <row r="77" spans="1:16" ht="12.75" customHeight="1">
      <c r="A77" s="675"/>
      <c r="B77" s="534"/>
      <c r="C77" s="535"/>
      <c r="D77" s="539"/>
      <c r="E77" s="483"/>
      <c r="F77" s="109" t="s">
        <v>39</v>
      </c>
      <c r="G77" s="117" t="s">
        <v>36</v>
      </c>
      <c r="H77" s="109" t="s">
        <v>288</v>
      </c>
      <c r="I77" s="118" t="s">
        <v>291</v>
      </c>
      <c r="L77" s="69"/>
      <c r="M77" s="70"/>
    </row>
    <row r="78" spans="1:16" ht="27.75" customHeight="1">
      <c r="A78" s="675"/>
      <c r="B78" s="534"/>
      <c r="C78" s="535"/>
      <c r="D78" s="539"/>
      <c r="E78" s="483"/>
      <c r="F78" s="119"/>
      <c r="G78" s="120"/>
      <c r="H78" s="119"/>
      <c r="I78" s="118" t="s">
        <v>38</v>
      </c>
      <c r="L78" s="61"/>
      <c r="M78" s="62"/>
    </row>
    <row r="79" spans="1:16" ht="27.75" customHeight="1">
      <c r="A79" s="675"/>
      <c r="B79" s="534"/>
      <c r="C79" s="535"/>
      <c r="D79" s="539"/>
      <c r="E79" s="92"/>
      <c r="F79" s="121"/>
      <c r="G79" s="210"/>
      <c r="H79" s="121"/>
      <c r="I79" s="118"/>
      <c r="L79" s="63"/>
      <c r="M79" s="64"/>
    </row>
    <row r="80" spans="1:16" ht="12.75">
      <c r="A80" s="675"/>
      <c r="B80" s="534"/>
      <c r="C80" s="535"/>
      <c r="D80" s="539"/>
      <c r="E80" s="478" t="str">
        <f>IF(AND(F80="",G80="",H80="",I80=""),IF($D$9="","",0),"")</f>
        <v/>
      </c>
      <c r="F80" s="509"/>
      <c r="G80" s="509"/>
      <c r="H80" s="509"/>
      <c r="I80" s="509"/>
      <c r="K80" s="57">
        <f>SUM(E80:I81)</f>
        <v>0</v>
      </c>
      <c r="L80" s="63">
        <v>250</v>
      </c>
      <c r="M80" s="64"/>
    </row>
    <row r="81" spans="1:13" ht="12.75">
      <c r="A81" s="676"/>
      <c r="B81" s="536"/>
      <c r="C81" s="537"/>
      <c r="D81" s="540"/>
      <c r="E81" s="479"/>
      <c r="F81" s="510"/>
      <c r="G81" s="510"/>
      <c r="H81" s="510"/>
      <c r="I81" s="510"/>
      <c r="L81" s="63"/>
      <c r="M81" s="64"/>
    </row>
    <row r="82" spans="1:13" ht="12.75" customHeight="1">
      <c r="A82" s="674" t="s">
        <v>193</v>
      </c>
      <c r="B82" s="519" t="s">
        <v>384</v>
      </c>
      <c r="C82" s="533"/>
      <c r="D82" s="538" t="s">
        <v>326</v>
      </c>
      <c r="E82" s="482" t="s">
        <v>222</v>
      </c>
      <c r="F82" s="23" t="s">
        <v>33</v>
      </c>
      <c r="G82" s="24" t="s">
        <v>188</v>
      </c>
      <c r="H82" s="27" t="s">
        <v>190</v>
      </c>
      <c r="I82" s="24" t="s">
        <v>194</v>
      </c>
      <c r="L82" s="63"/>
      <c r="M82" s="64"/>
    </row>
    <row r="83" spans="1:13" ht="12.75" customHeight="1">
      <c r="A83" s="675"/>
      <c r="B83" s="534"/>
      <c r="C83" s="535"/>
      <c r="D83" s="539"/>
      <c r="E83" s="483"/>
      <c r="F83" s="1" t="s">
        <v>189</v>
      </c>
      <c r="G83" s="25" t="s">
        <v>189</v>
      </c>
      <c r="H83" s="27" t="s">
        <v>189</v>
      </c>
      <c r="I83" s="25" t="s">
        <v>189</v>
      </c>
      <c r="L83" s="63"/>
      <c r="M83" s="64"/>
    </row>
    <row r="84" spans="1:13" ht="6.75" customHeight="1">
      <c r="A84" s="675"/>
      <c r="B84" s="534"/>
      <c r="C84" s="535"/>
      <c r="D84" s="539"/>
      <c r="E84" s="483"/>
      <c r="F84" s="1"/>
      <c r="G84" s="25"/>
      <c r="H84" s="27"/>
      <c r="I84" s="25"/>
      <c r="L84" s="63"/>
      <c r="M84" s="64"/>
    </row>
    <row r="85" spans="1:13" ht="12.75" customHeight="1">
      <c r="A85" s="675"/>
      <c r="B85" s="534"/>
      <c r="C85" s="535"/>
      <c r="D85" s="539"/>
      <c r="E85" s="483"/>
      <c r="F85" s="124" t="s">
        <v>461</v>
      </c>
      <c r="G85" s="109" t="s">
        <v>462</v>
      </c>
      <c r="H85" s="117" t="s">
        <v>456</v>
      </c>
      <c r="I85" s="109" t="s">
        <v>457</v>
      </c>
      <c r="L85" s="63"/>
      <c r="M85" s="64"/>
    </row>
    <row r="86" spans="1:13" ht="12.75" customHeight="1">
      <c r="A86" s="675"/>
      <c r="B86" s="534"/>
      <c r="C86" s="535"/>
      <c r="D86" s="539"/>
      <c r="E86" s="483"/>
      <c r="F86" s="124" t="s">
        <v>463</v>
      </c>
      <c r="G86" s="109" t="s">
        <v>464</v>
      </c>
      <c r="H86" s="117" t="s">
        <v>458</v>
      </c>
      <c r="I86" s="109" t="s">
        <v>459</v>
      </c>
      <c r="L86" s="63"/>
      <c r="M86" s="64"/>
    </row>
    <row r="87" spans="1:13" ht="12.75" customHeight="1">
      <c r="A87" s="675"/>
      <c r="B87" s="534"/>
      <c r="C87" s="535"/>
      <c r="D87" s="539"/>
      <c r="E87" s="483"/>
      <c r="F87" s="124" t="s">
        <v>39</v>
      </c>
      <c r="G87" s="109" t="s">
        <v>36</v>
      </c>
      <c r="H87" s="117" t="s">
        <v>288</v>
      </c>
      <c r="I87" s="109" t="s">
        <v>460</v>
      </c>
      <c r="L87" s="63"/>
      <c r="M87" s="64"/>
    </row>
    <row r="88" spans="1:13" ht="51" customHeight="1">
      <c r="A88" s="675"/>
      <c r="B88" s="534"/>
      <c r="C88" s="535"/>
      <c r="D88" s="539"/>
      <c r="E88" s="484"/>
      <c r="F88" s="137"/>
      <c r="G88" s="125"/>
      <c r="H88" s="137"/>
      <c r="I88" s="110" t="s">
        <v>38</v>
      </c>
      <c r="L88" s="63"/>
      <c r="M88" s="64"/>
    </row>
    <row r="89" spans="1:13" ht="12.75" customHeight="1">
      <c r="A89" s="675"/>
      <c r="B89" s="534"/>
      <c r="C89" s="535"/>
      <c r="D89" s="539"/>
      <c r="E89" s="478" t="str">
        <f>IF(AND(F89="",G89="",H89="",I89=""),IF($D$9="","",0),"")</f>
        <v/>
      </c>
      <c r="F89" s="509"/>
      <c r="G89" s="509"/>
      <c r="H89" s="509"/>
      <c r="I89" s="509"/>
      <c r="K89" s="57">
        <f>SUM(E89:I90)</f>
        <v>0</v>
      </c>
      <c r="L89" s="63">
        <v>250</v>
      </c>
      <c r="M89" s="64"/>
    </row>
    <row r="90" spans="1:13" ht="12.75" customHeight="1">
      <c r="A90" s="676"/>
      <c r="B90" s="536"/>
      <c r="C90" s="537"/>
      <c r="D90" s="540"/>
      <c r="E90" s="479"/>
      <c r="F90" s="510"/>
      <c r="G90" s="510"/>
      <c r="H90" s="510"/>
      <c r="I90" s="510"/>
      <c r="L90" s="63"/>
      <c r="M90" s="64"/>
    </row>
    <row r="91" spans="1:13" ht="12.75" customHeight="1">
      <c r="A91" s="674" t="s">
        <v>195</v>
      </c>
      <c r="B91" s="519" t="s">
        <v>24</v>
      </c>
      <c r="C91" s="520"/>
      <c r="D91" s="538" t="s">
        <v>327</v>
      </c>
      <c r="E91" s="482" t="s">
        <v>223</v>
      </c>
      <c r="F91" s="23" t="s">
        <v>33</v>
      </c>
      <c r="G91" s="24" t="s">
        <v>188</v>
      </c>
      <c r="H91" s="34" t="s">
        <v>190</v>
      </c>
      <c r="I91" s="24" t="s">
        <v>194</v>
      </c>
      <c r="L91" s="63"/>
      <c r="M91" s="64"/>
    </row>
    <row r="92" spans="1:13" ht="12.75" customHeight="1">
      <c r="A92" s="675"/>
      <c r="B92" s="521"/>
      <c r="C92" s="522"/>
      <c r="D92" s="539"/>
      <c r="E92" s="483"/>
      <c r="F92" s="1" t="s">
        <v>189</v>
      </c>
      <c r="G92" s="25" t="s">
        <v>189</v>
      </c>
      <c r="H92" s="27" t="s">
        <v>189</v>
      </c>
      <c r="I92" s="25" t="s">
        <v>189</v>
      </c>
      <c r="L92" s="63"/>
      <c r="M92" s="64"/>
    </row>
    <row r="93" spans="1:13" ht="12.75" customHeight="1">
      <c r="A93" s="675"/>
      <c r="B93" s="521"/>
      <c r="C93" s="522"/>
      <c r="D93" s="539"/>
      <c r="E93" s="483"/>
      <c r="F93" s="106"/>
      <c r="G93" s="227"/>
      <c r="H93" s="160"/>
      <c r="I93" s="227"/>
      <c r="L93" s="63"/>
      <c r="M93" s="64"/>
    </row>
    <row r="94" spans="1:13" ht="12.75" customHeight="1">
      <c r="A94" s="675"/>
      <c r="B94" s="521"/>
      <c r="C94" s="522"/>
      <c r="D94" s="539"/>
      <c r="E94" s="483"/>
      <c r="F94" s="124" t="s">
        <v>40</v>
      </c>
      <c r="G94" s="109" t="s">
        <v>43</v>
      </c>
      <c r="H94" s="117" t="s">
        <v>292</v>
      </c>
      <c r="I94" s="109" t="s">
        <v>293</v>
      </c>
      <c r="L94" s="63"/>
      <c r="M94" s="64"/>
    </row>
    <row r="95" spans="1:13" ht="12.75" customHeight="1">
      <c r="A95" s="675"/>
      <c r="B95" s="521"/>
      <c r="C95" s="522"/>
      <c r="D95" s="539"/>
      <c r="E95" s="483"/>
      <c r="F95" s="124" t="s">
        <v>41</v>
      </c>
      <c r="G95" s="109" t="s">
        <v>42</v>
      </c>
      <c r="H95" s="117" t="s">
        <v>294</v>
      </c>
      <c r="I95" s="109" t="s">
        <v>295</v>
      </c>
      <c r="L95" s="63"/>
      <c r="M95" s="64"/>
    </row>
    <row r="96" spans="1:13" ht="12.75" customHeight="1">
      <c r="A96" s="675"/>
      <c r="B96" s="521"/>
      <c r="C96" s="522"/>
      <c r="D96" s="539"/>
      <c r="E96" s="483"/>
      <c r="F96" s="124" t="s">
        <v>39</v>
      </c>
      <c r="G96" s="109" t="s">
        <v>36</v>
      </c>
      <c r="H96" s="117" t="s">
        <v>284</v>
      </c>
      <c r="I96" s="109" t="s">
        <v>296</v>
      </c>
      <c r="L96" s="63"/>
      <c r="M96" s="64"/>
    </row>
    <row r="97" spans="1:13" ht="12.75" customHeight="1">
      <c r="A97" s="675"/>
      <c r="B97" s="521"/>
      <c r="C97" s="522"/>
      <c r="D97" s="539"/>
      <c r="E97" s="483"/>
      <c r="F97" s="124"/>
      <c r="G97" s="109"/>
      <c r="H97" s="117"/>
      <c r="I97" s="518" t="s">
        <v>44</v>
      </c>
      <c r="L97" s="63"/>
      <c r="M97" s="64"/>
    </row>
    <row r="98" spans="1:13" ht="12.75" customHeight="1">
      <c r="A98" s="675"/>
      <c r="B98" s="521"/>
      <c r="C98" s="522"/>
      <c r="D98" s="539"/>
      <c r="E98" s="483"/>
      <c r="F98" s="124"/>
      <c r="G98" s="109"/>
      <c r="H98" s="117"/>
      <c r="I98" s="518"/>
      <c r="L98" s="63"/>
      <c r="M98" s="64"/>
    </row>
    <row r="99" spans="1:13" ht="12.75" customHeight="1">
      <c r="A99" s="675"/>
      <c r="B99" s="261"/>
      <c r="C99" s="262"/>
      <c r="D99" s="539"/>
      <c r="E99" s="483"/>
      <c r="F99" s="124"/>
      <c r="G99" s="109"/>
      <c r="H99" s="117"/>
      <c r="I99" s="127"/>
      <c r="L99" s="63"/>
      <c r="M99" s="64"/>
    </row>
    <row r="100" spans="1:13" ht="125.25" customHeight="1">
      <c r="A100" s="675"/>
      <c r="B100" s="511" t="s">
        <v>23</v>
      </c>
      <c r="C100" s="512"/>
      <c r="D100" s="539"/>
      <c r="E100" s="484"/>
      <c r="F100" s="126"/>
      <c r="G100" s="125"/>
      <c r="H100" s="137"/>
      <c r="I100" s="182"/>
      <c r="L100" s="63"/>
      <c r="M100" s="64"/>
    </row>
    <row r="101" spans="1:13" ht="12.75" customHeight="1">
      <c r="A101" s="675"/>
      <c r="B101" s="106"/>
      <c r="C101" s="263"/>
      <c r="D101" s="539"/>
      <c r="E101" s="478" t="str">
        <f>IF(AND(F101="",G101="",H101="",I101=""),IF($D$9="","",0),"")</f>
        <v/>
      </c>
      <c r="F101" s="509"/>
      <c r="G101" s="509"/>
      <c r="H101" s="509"/>
      <c r="I101" s="509"/>
      <c r="K101" s="57">
        <f>SUM(E101:I102)</f>
        <v>0</v>
      </c>
      <c r="L101" s="63">
        <v>250</v>
      </c>
      <c r="M101" s="64"/>
    </row>
    <row r="102" spans="1:13" ht="12.75" customHeight="1">
      <c r="A102" s="676"/>
      <c r="B102" s="188"/>
      <c r="C102" s="264"/>
      <c r="D102" s="540"/>
      <c r="E102" s="479"/>
      <c r="F102" s="510"/>
      <c r="G102" s="510"/>
      <c r="H102" s="510"/>
      <c r="I102" s="510"/>
      <c r="L102" s="63"/>
      <c r="M102" s="64"/>
    </row>
    <row r="103" spans="1:13" ht="12.75" customHeight="1">
      <c r="A103" s="674" t="s">
        <v>197</v>
      </c>
      <c r="B103" s="519" t="s">
        <v>385</v>
      </c>
      <c r="C103" s="533"/>
      <c r="D103" s="538" t="s">
        <v>328</v>
      </c>
      <c r="E103" s="482" t="s">
        <v>187</v>
      </c>
      <c r="F103" s="23" t="s">
        <v>33</v>
      </c>
      <c r="G103" s="24" t="s">
        <v>188</v>
      </c>
      <c r="H103" s="34" t="s">
        <v>190</v>
      </c>
      <c r="I103" s="24" t="s">
        <v>45</v>
      </c>
      <c r="L103" s="63"/>
      <c r="M103" s="64"/>
    </row>
    <row r="104" spans="1:13" ht="12.75" customHeight="1">
      <c r="A104" s="675"/>
      <c r="B104" s="534"/>
      <c r="C104" s="535"/>
      <c r="D104" s="539"/>
      <c r="E104" s="483"/>
      <c r="F104" s="1" t="s">
        <v>189</v>
      </c>
      <c r="G104" s="25" t="s">
        <v>189</v>
      </c>
      <c r="H104" s="27" t="s">
        <v>189</v>
      </c>
      <c r="I104" s="25" t="s">
        <v>339</v>
      </c>
      <c r="L104" s="63"/>
      <c r="M104" s="64"/>
    </row>
    <row r="105" spans="1:13" ht="21" customHeight="1">
      <c r="A105" s="675"/>
      <c r="B105" s="534"/>
      <c r="C105" s="535"/>
      <c r="D105" s="539"/>
      <c r="E105" s="483"/>
      <c r="F105" s="100"/>
      <c r="G105" s="100"/>
      <c r="H105" s="100"/>
      <c r="I105" s="25" t="s">
        <v>46</v>
      </c>
      <c r="L105" s="63"/>
      <c r="M105" s="64"/>
    </row>
    <row r="106" spans="1:13" ht="12.75" customHeight="1">
      <c r="A106" s="675"/>
      <c r="B106" s="534"/>
      <c r="C106" s="535"/>
      <c r="D106" s="539"/>
      <c r="E106" s="483"/>
      <c r="F106" s="124" t="s">
        <v>48</v>
      </c>
      <c r="G106" s="124" t="s">
        <v>50</v>
      </c>
      <c r="H106" s="124" t="s">
        <v>54</v>
      </c>
      <c r="I106" s="109" t="s">
        <v>57</v>
      </c>
      <c r="L106" s="63"/>
      <c r="M106" s="64"/>
    </row>
    <row r="107" spans="1:13" ht="12.75" customHeight="1">
      <c r="A107" s="675"/>
      <c r="B107" s="534"/>
      <c r="C107" s="535"/>
      <c r="D107" s="539"/>
      <c r="E107" s="483"/>
      <c r="F107" s="124" t="s">
        <v>47</v>
      </c>
      <c r="G107" s="124" t="s">
        <v>51</v>
      </c>
      <c r="H107" s="124" t="s">
        <v>55</v>
      </c>
      <c r="I107" s="109" t="s">
        <v>56</v>
      </c>
      <c r="L107" s="63"/>
      <c r="M107" s="64"/>
    </row>
    <row r="108" spans="1:13" ht="24">
      <c r="A108" s="675"/>
      <c r="B108" s="534"/>
      <c r="C108" s="535"/>
      <c r="D108" s="539"/>
      <c r="E108" s="483"/>
      <c r="F108" s="124" t="s">
        <v>49</v>
      </c>
      <c r="G108" s="124" t="s">
        <v>52</v>
      </c>
      <c r="H108" s="124" t="s">
        <v>53</v>
      </c>
      <c r="I108" s="109" t="s">
        <v>58</v>
      </c>
      <c r="L108" s="63"/>
      <c r="M108" s="64"/>
    </row>
    <row r="109" spans="1:13" ht="72" customHeight="1">
      <c r="A109" s="675"/>
      <c r="B109" s="534"/>
      <c r="C109" s="535"/>
      <c r="D109" s="539"/>
      <c r="E109" s="484"/>
      <c r="F109" s="214"/>
      <c r="G109" s="214"/>
      <c r="H109" s="214"/>
      <c r="I109" s="109" t="s">
        <v>59</v>
      </c>
      <c r="L109" s="63"/>
      <c r="M109" s="64"/>
    </row>
    <row r="110" spans="1:13" ht="12.75" customHeight="1">
      <c r="A110" s="675"/>
      <c r="B110" s="534"/>
      <c r="C110" s="535"/>
      <c r="D110" s="539"/>
      <c r="E110" s="478" t="str">
        <f>IF(AND(F110="",G110="",H110="",I110=""),IF($D$9="","",0),"")</f>
        <v/>
      </c>
      <c r="F110" s="509"/>
      <c r="G110" s="509"/>
      <c r="H110" s="509"/>
      <c r="I110" s="509"/>
      <c r="K110" s="57">
        <f>SUM(E110:I111)</f>
        <v>0</v>
      </c>
      <c r="L110" s="63"/>
      <c r="M110" s="64">
        <v>250</v>
      </c>
    </row>
    <row r="111" spans="1:13" ht="12.75" customHeight="1">
      <c r="A111" s="676"/>
      <c r="B111" s="536"/>
      <c r="C111" s="537"/>
      <c r="D111" s="540"/>
      <c r="E111" s="479"/>
      <c r="F111" s="510"/>
      <c r="G111" s="510"/>
      <c r="H111" s="510"/>
      <c r="I111" s="510"/>
      <c r="L111" s="63"/>
      <c r="M111" s="64"/>
    </row>
    <row r="112" spans="1:13" ht="25.5" customHeight="1">
      <c r="A112" s="674" t="s">
        <v>200</v>
      </c>
      <c r="B112" s="519" t="s">
        <v>386</v>
      </c>
      <c r="C112" s="533"/>
      <c r="D112" s="646" t="s">
        <v>25</v>
      </c>
      <c r="E112" s="482" t="s">
        <v>187</v>
      </c>
      <c r="F112" s="24" t="s">
        <v>196</v>
      </c>
      <c r="G112" s="23" t="s">
        <v>198</v>
      </c>
      <c r="H112" s="24" t="s">
        <v>199</v>
      </c>
      <c r="I112" s="28" t="s">
        <v>211</v>
      </c>
      <c r="L112" s="63"/>
      <c r="M112" s="64"/>
    </row>
    <row r="113" spans="1:14" ht="12.75" customHeight="1">
      <c r="A113" s="675"/>
      <c r="B113" s="534"/>
      <c r="C113" s="535"/>
      <c r="D113" s="647"/>
      <c r="E113" s="483"/>
      <c r="F113" s="25"/>
      <c r="G113" s="1"/>
      <c r="H113" s="25"/>
      <c r="I113" s="26"/>
      <c r="L113" s="63"/>
      <c r="M113" s="64"/>
    </row>
    <row r="114" spans="1:14" ht="12.75" customHeight="1">
      <c r="A114" s="675"/>
      <c r="B114" s="534"/>
      <c r="C114" s="535"/>
      <c r="D114" s="647"/>
      <c r="E114" s="483"/>
      <c r="F114" s="100"/>
      <c r="G114" s="1"/>
      <c r="H114" s="25"/>
      <c r="I114" s="26"/>
      <c r="L114" s="63"/>
      <c r="M114" s="64"/>
    </row>
    <row r="115" spans="1:14" ht="22.5" customHeight="1">
      <c r="A115" s="675"/>
      <c r="B115" s="534"/>
      <c r="C115" s="535"/>
      <c r="D115" s="647"/>
      <c r="E115" s="483"/>
      <c r="F115" s="127" t="s">
        <v>320</v>
      </c>
      <c r="G115" s="127" t="s">
        <v>322</v>
      </c>
      <c r="H115" s="127" t="s">
        <v>324</v>
      </c>
      <c r="I115" s="127" t="s">
        <v>453</v>
      </c>
      <c r="L115" s="63"/>
      <c r="M115" s="64"/>
    </row>
    <row r="116" spans="1:14" ht="24">
      <c r="A116" s="675"/>
      <c r="B116" s="534"/>
      <c r="C116" s="535"/>
      <c r="D116" s="647"/>
      <c r="E116" s="483"/>
      <c r="F116" s="127" t="s">
        <v>321</v>
      </c>
      <c r="G116" s="127" t="s">
        <v>323</v>
      </c>
      <c r="H116" s="127" t="s">
        <v>325</v>
      </c>
      <c r="I116" s="127" t="s">
        <v>454</v>
      </c>
      <c r="L116" s="63"/>
      <c r="M116" s="64"/>
    </row>
    <row r="117" spans="1:14" ht="22.5" customHeight="1">
      <c r="A117" s="675"/>
      <c r="B117" s="534"/>
      <c r="C117" s="535"/>
      <c r="D117" s="647"/>
      <c r="E117" s="483"/>
      <c r="F117" s="128" t="s">
        <v>282</v>
      </c>
      <c r="G117" s="128" t="s">
        <v>283</v>
      </c>
      <c r="H117" s="128" t="s">
        <v>284</v>
      </c>
      <c r="I117" s="127" t="s">
        <v>455</v>
      </c>
      <c r="L117" s="63"/>
      <c r="M117" s="64"/>
    </row>
    <row r="118" spans="1:14" ht="55.5" customHeight="1">
      <c r="A118" s="675"/>
      <c r="B118" s="534"/>
      <c r="C118" s="535"/>
      <c r="D118" s="647"/>
      <c r="E118" s="484"/>
      <c r="F118" s="137"/>
      <c r="G118" s="129"/>
      <c r="H118" s="130"/>
      <c r="I118" s="127"/>
      <c r="L118" s="63"/>
      <c r="M118" s="64"/>
    </row>
    <row r="119" spans="1:14" ht="12.75" customHeight="1">
      <c r="A119" s="675"/>
      <c r="B119" s="534"/>
      <c r="C119" s="535"/>
      <c r="D119" s="647"/>
      <c r="E119" s="478" t="str">
        <f>IF(AND(F119="",G119="",H119="",I119=""),IF($D$9="","",0),"")</f>
        <v/>
      </c>
      <c r="F119" s="509"/>
      <c r="G119" s="509"/>
      <c r="H119" s="509"/>
      <c r="I119" s="509"/>
      <c r="K119" s="57">
        <f>SUM(E119:I120)</f>
        <v>0</v>
      </c>
      <c r="L119" s="63">
        <v>250</v>
      </c>
      <c r="M119" s="64"/>
    </row>
    <row r="120" spans="1:14" ht="12.75" customHeight="1">
      <c r="A120" s="676"/>
      <c r="B120" s="536"/>
      <c r="C120" s="537"/>
      <c r="D120" s="648"/>
      <c r="E120" s="479"/>
      <c r="F120" s="510"/>
      <c r="G120" s="510"/>
      <c r="H120" s="510"/>
      <c r="I120" s="510"/>
      <c r="L120" s="63"/>
      <c r="M120" s="64"/>
    </row>
    <row r="121" spans="1:14" s="22" customFormat="1" ht="14.25" customHeight="1">
      <c r="A121" s="485" t="s">
        <v>273</v>
      </c>
      <c r="B121" s="577" t="s">
        <v>180</v>
      </c>
      <c r="C121" s="578"/>
      <c r="D121" s="559" t="s">
        <v>228</v>
      </c>
      <c r="E121" s="555" t="s">
        <v>181</v>
      </c>
      <c r="F121" s="556"/>
      <c r="G121" s="556"/>
      <c r="H121" s="556"/>
      <c r="I121" s="557"/>
      <c r="K121" s="57"/>
      <c r="L121" s="63"/>
      <c r="M121" s="64"/>
      <c r="N121" s="9"/>
    </row>
    <row r="122" spans="1:14" s="22" customFormat="1" ht="15" customHeight="1">
      <c r="A122" s="486"/>
      <c r="B122" s="579"/>
      <c r="C122" s="580"/>
      <c r="D122" s="560"/>
      <c r="E122" s="530" t="s">
        <v>182</v>
      </c>
      <c r="F122" s="558"/>
      <c r="G122" s="558"/>
      <c r="H122" s="558"/>
      <c r="I122" s="531"/>
      <c r="K122" s="57"/>
      <c r="L122" s="63"/>
      <c r="M122" s="64"/>
      <c r="N122" s="9"/>
    </row>
    <row r="123" spans="1:14" s="22" customFormat="1" ht="12.75" customHeight="1">
      <c r="A123" s="487"/>
      <c r="B123" s="581"/>
      <c r="C123" s="582"/>
      <c r="D123" s="561"/>
      <c r="E123" s="3">
        <v>0</v>
      </c>
      <c r="F123" s="570">
        <v>30</v>
      </c>
      <c r="G123" s="611"/>
      <c r="H123" s="570">
        <v>50</v>
      </c>
      <c r="I123" s="611"/>
      <c r="K123" s="57"/>
      <c r="L123" s="63"/>
      <c r="M123" s="64"/>
      <c r="N123" s="9"/>
    </row>
    <row r="124" spans="1:14" ht="12.75" customHeight="1">
      <c r="A124" s="684" t="s">
        <v>202</v>
      </c>
      <c r="B124" s="519" t="s">
        <v>26</v>
      </c>
      <c r="C124" s="533"/>
      <c r="D124" s="538" t="s">
        <v>25</v>
      </c>
      <c r="E124" s="482" t="s">
        <v>479</v>
      </c>
      <c r="F124" s="541" t="s">
        <v>60</v>
      </c>
      <c r="G124" s="542"/>
      <c r="H124" s="541" t="s">
        <v>480</v>
      </c>
      <c r="I124" s="542"/>
      <c r="L124" s="63"/>
      <c r="M124" s="64"/>
    </row>
    <row r="125" spans="1:14" ht="33" customHeight="1">
      <c r="A125" s="685"/>
      <c r="B125" s="534"/>
      <c r="C125" s="535"/>
      <c r="D125" s="539"/>
      <c r="E125" s="484"/>
      <c r="F125" s="605"/>
      <c r="G125" s="544"/>
      <c r="H125" s="608" t="s">
        <v>61</v>
      </c>
      <c r="I125" s="609"/>
      <c r="L125" s="63"/>
      <c r="M125" s="64"/>
    </row>
    <row r="126" spans="1:14" ht="12.75" customHeight="1">
      <c r="A126" s="685"/>
      <c r="B126" s="534"/>
      <c r="C126" s="535"/>
      <c r="D126" s="539"/>
      <c r="E126" s="478" t="str">
        <f>IF(AND(F126="",H126=""),IF($D$9="","",0),"")</f>
        <v/>
      </c>
      <c r="F126" s="614"/>
      <c r="G126" s="615"/>
      <c r="H126" s="614"/>
      <c r="I126" s="506"/>
      <c r="K126" s="57">
        <f>SUM(E126:I127)</f>
        <v>0</v>
      </c>
      <c r="L126" s="63">
        <v>80</v>
      </c>
      <c r="M126" s="64"/>
    </row>
    <row r="127" spans="1:14" ht="12.75" customHeight="1">
      <c r="A127" s="686"/>
      <c r="B127" s="536"/>
      <c r="C127" s="537"/>
      <c r="D127" s="540"/>
      <c r="E127" s="479"/>
      <c r="F127" s="507"/>
      <c r="G127" s="616"/>
      <c r="H127" s="507"/>
      <c r="I127" s="508"/>
      <c r="L127" s="63"/>
      <c r="M127" s="64"/>
    </row>
    <row r="128" spans="1:14" s="22" customFormat="1" ht="14.25" customHeight="1">
      <c r="A128" s="485" t="s">
        <v>273</v>
      </c>
      <c r="B128" s="585" t="s">
        <v>180</v>
      </c>
      <c r="C128" s="586"/>
      <c r="D128" s="577" t="s">
        <v>228</v>
      </c>
      <c r="E128" s="578"/>
      <c r="F128" s="689" t="s">
        <v>181</v>
      </c>
      <c r="G128" s="690"/>
      <c r="H128" s="690"/>
      <c r="I128" s="691"/>
      <c r="K128" s="57"/>
      <c r="L128" s="63"/>
      <c r="M128" s="64"/>
      <c r="N128" s="284"/>
    </row>
    <row r="129" spans="1:19" s="22" customFormat="1" ht="15" customHeight="1">
      <c r="A129" s="486"/>
      <c r="B129" s="587"/>
      <c r="C129" s="588"/>
      <c r="D129" s="579"/>
      <c r="E129" s="580"/>
      <c r="F129" s="530" t="s">
        <v>182</v>
      </c>
      <c r="G129" s="558"/>
      <c r="H129" s="558"/>
      <c r="I129" s="531"/>
      <c r="K129" s="57"/>
      <c r="L129" s="63"/>
      <c r="M129" s="64"/>
      <c r="N129" s="87"/>
      <c r="O129" s="77"/>
      <c r="P129" s="77"/>
    </row>
    <row r="130" spans="1:19" s="22" customFormat="1" ht="12.75" customHeight="1">
      <c r="A130" s="487"/>
      <c r="B130" s="589"/>
      <c r="C130" s="590"/>
      <c r="D130" s="581"/>
      <c r="E130" s="582"/>
      <c r="F130" s="19">
        <v>0</v>
      </c>
      <c r="G130" s="231" t="s">
        <v>30</v>
      </c>
      <c r="H130" s="185" t="s">
        <v>62</v>
      </c>
      <c r="I130" s="185" t="s">
        <v>313</v>
      </c>
      <c r="K130" s="57"/>
      <c r="L130" s="63"/>
      <c r="M130" s="64"/>
      <c r="N130" s="9"/>
    </row>
    <row r="131" spans="1:19" ht="24.75" customHeight="1">
      <c r="A131" s="693" t="s">
        <v>204</v>
      </c>
      <c r="B131" s="519" t="s">
        <v>387</v>
      </c>
      <c r="C131" s="533"/>
      <c r="D131" s="526" t="s">
        <v>337</v>
      </c>
      <c r="E131" s="527"/>
      <c r="F131" s="232"/>
      <c r="G131" s="215" t="s">
        <v>267</v>
      </c>
      <c r="H131" s="174" t="s">
        <v>63</v>
      </c>
      <c r="I131" s="174" t="s">
        <v>64</v>
      </c>
      <c r="L131" s="63"/>
      <c r="M131" s="64"/>
      <c r="O131" s="564"/>
      <c r="P131" s="564"/>
      <c r="Q131" s="564"/>
      <c r="R131" s="27"/>
      <c r="S131" s="27"/>
    </row>
    <row r="132" spans="1:19" ht="12.75" customHeight="1">
      <c r="A132" s="694"/>
      <c r="B132" s="534"/>
      <c r="C132" s="535"/>
      <c r="D132" s="528"/>
      <c r="E132" s="529"/>
      <c r="F132" s="233"/>
      <c r="G132" s="186"/>
      <c r="H132" s="26"/>
      <c r="I132" s="25"/>
      <c r="L132" s="63"/>
      <c r="M132" s="64"/>
      <c r="O132" s="564"/>
      <c r="P132" s="27"/>
      <c r="Q132" s="27"/>
      <c r="R132" s="27"/>
      <c r="S132" s="27"/>
    </row>
    <row r="133" spans="1:19" ht="16.5" customHeight="1">
      <c r="A133" s="694"/>
      <c r="B133" s="534"/>
      <c r="C133" s="535"/>
      <c r="D133" s="528"/>
      <c r="E133" s="529"/>
      <c r="F133" s="483" t="s">
        <v>255</v>
      </c>
      <c r="G133" s="518" t="s">
        <v>317</v>
      </c>
      <c r="H133" s="518" t="s">
        <v>316</v>
      </c>
      <c r="I133" s="518" t="s">
        <v>315</v>
      </c>
      <c r="L133" s="63"/>
      <c r="M133" s="64"/>
      <c r="O133" s="564"/>
      <c r="P133" s="572"/>
      <c r="Q133" s="572"/>
      <c r="R133" s="133"/>
      <c r="S133" s="183"/>
    </row>
    <row r="134" spans="1:19" ht="12.75" customHeight="1">
      <c r="A134" s="694"/>
      <c r="B134" s="534"/>
      <c r="C134" s="535"/>
      <c r="D134" s="528"/>
      <c r="E134" s="529"/>
      <c r="F134" s="483"/>
      <c r="G134" s="518"/>
      <c r="H134" s="518"/>
      <c r="I134" s="518"/>
      <c r="L134" s="63"/>
      <c r="M134" s="64"/>
      <c r="O134" s="564"/>
      <c r="P134" s="572"/>
      <c r="Q134" s="572"/>
      <c r="R134" s="133"/>
      <c r="S134" s="183"/>
    </row>
    <row r="135" spans="1:19" ht="43.5" customHeight="1">
      <c r="A135" s="694"/>
      <c r="B135" s="534"/>
      <c r="C135" s="535"/>
      <c r="D135" s="528"/>
      <c r="E135" s="529"/>
      <c r="F135" s="188"/>
      <c r="G135" s="692"/>
      <c r="H135" s="692"/>
      <c r="I135" s="692"/>
      <c r="L135" s="63"/>
      <c r="M135" s="64"/>
      <c r="O135" s="564"/>
      <c r="P135" s="572"/>
      <c r="Q135" s="572"/>
      <c r="R135" s="184"/>
      <c r="S135" s="183"/>
    </row>
    <row r="136" spans="1:19" ht="12.75" customHeight="1">
      <c r="A136" s="694"/>
      <c r="B136" s="534"/>
      <c r="C136" s="535"/>
      <c r="D136" s="696" t="s">
        <v>299</v>
      </c>
      <c r="E136" s="696"/>
      <c r="F136" s="478" t="str">
        <f>IF(AND(G136="",H136="",I136=""),IF($D$9="","",0),"")</f>
        <v/>
      </c>
      <c r="G136" s="510"/>
      <c r="H136" s="510"/>
      <c r="I136" s="510"/>
      <c r="K136" s="57">
        <f>SUM(G136:I137)</f>
        <v>0</v>
      </c>
      <c r="L136" s="63"/>
      <c r="M136" s="64">
        <v>90</v>
      </c>
      <c r="O136" s="565"/>
      <c r="P136" s="564"/>
      <c r="Q136" s="573"/>
      <c r="R136" s="573"/>
      <c r="S136" s="573"/>
    </row>
    <row r="137" spans="1:19" ht="12.75" customHeight="1">
      <c r="A137" s="694"/>
      <c r="B137" s="534"/>
      <c r="C137" s="535"/>
      <c r="D137" s="696"/>
      <c r="E137" s="696"/>
      <c r="F137" s="479"/>
      <c r="G137" s="702"/>
      <c r="H137" s="702"/>
      <c r="I137" s="702"/>
      <c r="L137" s="63"/>
      <c r="M137" s="64"/>
      <c r="O137" s="565"/>
      <c r="P137" s="564"/>
      <c r="Q137" s="573"/>
      <c r="R137" s="573"/>
      <c r="S137" s="573"/>
    </row>
    <row r="138" spans="1:19" ht="12.75" customHeight="1">
      <c r="A138" s="694"/>
      <c r="B138" s="106"/>
      <c r="C138" s="263"/>
      <c r="D138" s="696" t="s">
        <v>314</v>
      </c>
      <c r="E138" s="696"/>
      <c r="F138" s="478" t="str">
        <f>IF(AND(G138="",H138="",I138=""),IF($D$9="","",0),"")</f>
        <v/>
      </c>
      <c r="G138" s="702"/>
      <c r="H138" s="702"/>
      <c r="I138" s="702"/>
      <c r="K138" s="57">
        <f>SUM(G138:I139)</f>
        <v>0</v>
      </c>
      <c r="L138" s="63"/>
      <c r="M138" s="64">
        <v>100</v>
      </c>
      <c r="O138" s="565"/>
      <c r="P138" s="564"/>
      <c r="Q138" s="573"/>
      <c r="R138" s="573"/>
      <c r="S138" s="573"/>
    </row>
    <row r="139" spans="1:19" ht="12.75" customHeight="1">
      <c r="A139" s="694"/>
      <c r="B139" s="106"/>
      <c r="C139" s="263"/>
      <c r="D139" s="696"/>
      <c r="E139" s="696"/>
      <c r="F139" s="479"/>
      <c r="G139" s="702"/>
      <c r="H139" s="702"/>
      <c r="I139" s="702"/>
      <c r="L139" s="63"/>
      <c r="M139" s="64"/>
      <c r="O139" s="565"/>
      <c r="P139" s="564"/>
      <c r="Q139" s="573"/>
      <c r="R139" s="573"/>
      <c r="S139" s="573"/>
    </row>
    <row r="140" spans="1:19" ht="12.75" customHeight="1">
      <c r="A140" s="694"/>
      <c r="B140" s="106"/>
      <c r="C140" s="263"/>
      <c r="D140" s="696" t="s">
        <v>256</v>
      </c>
      <c r="E140" s="696"/>
      <c r="F140" s="478" t="str">
        <f>IF(AND(G140="",H140="",I140=""),IF($D$9="","",0),"")</f>
        <v/>
      </c>
      <c r="G140" s="702"/>
      <c r="H140" s="702"/>
      <c r="I140" s="702"/>
      <c r="K140" s="57">
        <f>SUM(G140:I141)</f>
        <v>0</v>
      </c>
      <c r="L140" s="63"/>
      <c r="M140" s="64">
        <v>110</v>
      </c>
      <c r="O140" s="565"/>
      <c r="P140" s="564"/>
      <c r="Q140" s="573"/>
      <c r="R140" s="573"/>
      <c r="S140" s="573"/>
    </row>
    <row r="141" spans="1:19" ht="12.75" customHeight="1">
      <c r="A141" s="695"/>
      <c r="B141" s="188"/>
      <c r="C141" s="264"/>
      <c r="D141" s="696"/>
      <c r="E141" s="696"/>
      <c r="F141" s="479"/>
      <c r="G141" s="702"/>
      <c r="H141" s="702"/>
      <c r="I141" s="702"/>
      <c r="L141" s="63"/>
      <c r="M141" s="64"/>
      <c r="O141" s="565"/>
      <c r="P141" s="564"/>
      <c r="Q141" s="573"/>
      <c r="R141" s="573"/>
      <c r="S141" s="573"/>
    </row>
    <row r="142" spans="1:19" ht="27.75" customHeight="1">
      <c r="A142" s="219"/>
      <c r="B142" s="265"/>
      <c r="C142" s="265"/>
      <c r="D142" s="220"/>
      <c r="E142" s="221"/>
      <c r="F142" s="221"/>
      <c r="G142" s="221"/>
      <c r="H142" s="221"/>
      <c r="I142" s="234"/>
      <c r="L142" s="63"/>
      <c r="M142" s="64"/>
    </row>
    <row r="143" spans="1:19" s="399" customFormat="1" ht="12" customHeight="1">
      <c r="A143" s="409"/>
      <c r="B143" s="532" t="s">
        <v>219</v>
      </c>
      <c r="C143" s="532"/>
      <c r="D143" s="131"/>
      <c r="E143" s="410"/>
      <c r="F143" s="410"/>
      <c r="G143" s="410"/>
      <c r="H143" s="410"/>
      <c r="I143" s="120"/>
      <c r="K143" s="400"/>
      <c r="L143" s="411"/>
      <c r="M143" s="412"/>
      <c r="N143" s="403"/>
    </row>
    <row r="144" spans="1:19" ht="1.5" customHeight="1">
      <c r="A144" s="216"/>
      <c r="B144" s="266"/>
      <c r="C144" s="266"/>
      <c r="D144" s="90"/>
      <c r="E144" s="139"/>
      <c r="F144" s="139"/>
      <c r="G144" s="139"/>
      <c r="H144" s="139"/>
      <c r="I144" s="236"/>
      <c r="L144" s="63"/>
      <c r="M144" s="64"/>
    </row>
    <row r="145" spans="1:13" ht="14.25" customHeight="1">
      <c r="A145" s="485" t="s">
        <v>273</v>
      </c>
      <c r="B145" s="585" t="s">
        <v>180</v>
      </c>
      <c r="C145" s="586"/>
      <c r="D145" s="559" t="s">
        <v>228</v>
      </c>
      <c r="E145" s="555" t="s">
        <v>181</v>
      </c>
      <c r="F145" s="556"/>
      <c r="G145" s="556"/>
      <c r="H145" s="556"/>
      <c r="I145" s="557"/>
      <c r="L145" s="63"/>
      <c r="M145" s="64"/>
    </row>
    <row r="146" spans="1:13" ht="14.25" customHeight="1">
      <c r="A146" s="486"/>
      <c r="B146" s="587"/>
      <c r="C146" s="588"/>
      <c r="D146" s="560"/>
      <c r="E146" s="530" t="s">
        <v>201</v>
      </c>
      <c r="F146" s="558"/>
      <c r="G146" s="558"/>
      <c r="H146" s="558"/>
      <c r="I146" s="531"/>
      <c r="L146" s="63"/>
      <c r="M146" s="64"/>
    </row>
    <row r="147" spans="1:13" ht="14.25" customHeight="1">
      <c r="A147" s="487"/>
      <c r="B147" s="589"/>
      <c r="C147" s="590"/>
      <c r="D147" s="561"/>
      <c r="E147" s="3">
        <v>0</v>
      </c>
      <c r="F147" s="21" t="s">
        <v>65</v>
      </c>
      <c r="G147" s="21" t="s">
        <v>302</v>
      </c>
      <c r="H147" s="21" t="s">
        <v>305</v>
      </c>
      <c r="I147" s="21" t="s">
        <v>304</v>
      </c>
      <c r="L147" s="63"/>
      <c r="M147" s="64"/>
    </row>
    <row r="148" spans="1:13" ht="38.25">
      <c r="A148" s="693" t="s">
        <v>206</v>
      </c>
      <c r="B148" s="519" t="s">
        <v>381</v>
      </c>
      <c r="C148" s="520"/>
      <c r="D148" s="538" t="s">
        <v>338</v>
      </c>
      <c r="E148" s="482" t="s">
        <v>187</v>
      </c>
      <c r="F148" s="23" t="s">
        <v>66</v>
      </c>
      <c r="G148" s="24" t="s">
        <v>224</v>
      </c>
      <c r="H148" s="24" t="s">
        <v>199</v>
      </c>
      <c r="I148" s="24" t="s">
        <v>211</v>
      </c>
      <c r="L148" s="63"/>
      <c r="M148" s="64"/>
    </row>
    <row r="149" spans="1:13" ht="12.75" customHeight="1">
      <c r="A149" s="694"/>
      <c r="B149" s="697"/>
      <c r="C149" s="698"/>
      <c r="D149" s="539"/>
      <c r="E149" s="483"/>
      <c r="F149" s="1"/>
      <c r="G149" s="25"/>
      <c r="H149" s="25"/>
      <c r="I149" s="25"/>
      <c r="L149" s="63"/>
      <c r="M149" s="64"/>
    </row>
    <row r="150" spans="1:13" ht="24">
      <c r="A150" s="694"/>
      <c r="B150" s="699" t="s">
        <v>382</v>
      </c>
      <c r="C150" s="700"/>
      <c r="D150" s="539"/>
      <c r="E150" s="483"/>
      <c r="F150" s="173" t="s">
        <v>225</v>
      </c>
      <c r="G150" s="130" t="s">
        <v>225</v>
      </c>
      <c r="H150" s="130" t="s">
        <v>225</v>
      </c>
      <c r="I150" s="130" t="s">
        <v>225</v>
      </c>
      <c r="L150" s="63"/>
      <c r="M150" s="64"/>
    </row>
    <row r="151" spans="1:13" ht="12.75">
      <c r="A151" s="694"/>
      <c r="B151" s="701"/>
      <c r="C151" s="700"/>
      <c r="D151" s="539"/>
      <c r="E151" s="483"/>
      <c r="F151" s="117" t="s">
        <v>303</v>
      </c>
      <c r="G151" s="109" t="s">
        <v>340</v>
      </c>
      <c r="H151" s="109" t="s">
        <v>341</v>
      </c>
      <c r="I151" s="109" t="s">
        <v>297</v>
      </c>
      <c r="L151" s="63"/>
      <c r="M151" s="64"/>
    </row>
    <row r="152" spans="1:13" ht="15.75" customHeight="1">
      <c r="A152" s="694"/>
      <c r="B152" s="701"/>
      <c r="C152" s="700"/>
      <c r="D152" s="539"/>
      <c r="E152" s="483"/>
      <c r="F152" s="131" t="s">
        <v>285</v>
      </c>
      <c r="G152" s="130" t="s">
        <v>286</v>
      </c>
      <c r="H152" s="132" t="s">
        <v>345</v>
      </c>
      <c r="I152" s="109" t="s">
        <v>203</v>
      </c>
      <c r="L152" s="63"/>
      <c r="M152" s="64"/>
    </row>
    <row r="153" spans="1:13" ht="21.75" customHeight="1">
      <c r="A153" s="694"/>
      <c r="B153" s="701"/>
      <c r="C153" s="700"/>
      <c r="D153" s="539"/>
      <c r="E153" s="484"/>
      <c r="F153" s="131" t="s">
        <v>227</v>
      </c>
      <c r="G153" s="145" t="s">
        <v>301</v>
      </c>
      <c r="H153" s="132" t="s">
        <v>226</v>
      </c>
      <c r="I153" s="109" t="s">
        <v>298</v>
      </c>
      <c r="L153" s="63"/>
      <c r="M153" s="64"/>
    </row>
    <row r="154" spans="1:13" ht="12.75" customHeight="1">
      <c r="A154" s="694"/>
      <c r="B154" s="106"/>
      <c r="C154" s="263"/>
      <c r="D154" s="539"/>
      <c r="E154" s="478" t="str">
        <f>IF(AND(F154="",G154="",H154="",I154=""),IF($D$9="","",0),"")</f>
        <v/>
      </c>
      <c r="F154" s="568"/>
      <c r="G154" s="568"/>
      <c r="H154" s="568"/>
      <c r="I154" s="568"/>
      <c r="K154" s="57">
        <f>SUM(E154:I155)</f>
        <v>0</v>
      </c>
      <c r="L154" s="63"/>
      <c r="M154" s="64">
        <v>330</v>
      </c>
    </row>
    <row r="155" spans="1:13" ht="12.75" customHeight="1">
      <c r="A155" s="695"/>
      <c r="B155" s="188"/>
      <c r="C155" s="264"/>
      <c r="D155" s="540"/>
      <c r="E155" s="479"/>
      <c r="F155" s="569"/>
      <c r="G155" s="569"/>
      <c r="H155" s="569"/>
      <c r="I155" s="569"/>
      <c r="L155" s="63"/>
      <c r="M155" s="64"/>
    </row>
    <row r="156" spans="1:13" ht="14.25" customHeight="1">
      <c r="A156" s="485" t="s">
        <v>273</v>
      </c>
      <c r="B156" s="585" t="s">
        <v>180</v>
      </c>
      <c r="C156" s="586"/>
      <c r="D156" s="559" t="s">
        <v>228</v>
      </c>
      <c r="E156" s="555" t="s">
        <v>181</v>
      </c>
      <c r="F156" s="556"/>
      <c r="G156" s="556"/>
      <c r="H156" s="556"/>
      <c r="I156" s="557"/>
      <c r="L156" s="63"/>
      <c r="M156" s="64"/>
    </row>
    <row r="157" spans="1:13" ht="12.75" customHeight="1">
      <c r="A157" s="486"/>
      <c r="B157" s="587"/>
      <c r="C157" s="588"/>
      <c r="D157" s="560"/>
      <c r="E157" s="530" t="s">
        <v>201</v>
      </c>
      <c r="F157" s="558"/>
      <c r="G157" s="558"/>
      <c r="H157" s="558"/>
      <c r="I157" s="531"/>
      <c r="L157" s="63"/>
      <c r="M157" s="64"/>
    </row>
    <row r="158" spans="1:13" ht="12.75" customHeight="1">
      <c r="A158" s="487"/>
      <c r="B158" s="589"/>
      <c r="C158" s="590"/>
      <c r="D158" s="561"/>
      <c r="E158" s="3">
        <v>0</v>
      </c>
      <c r="F158" s="21">
        <v>10</v>
      </c>
      <c r="G158" s="21">
        <v>20</v>
      </c>
      <c r="H158" s="21">
        <v>20</v>
      </c>
      <c r="I158" s="21" t="s">
        <v>466</v>
      </c>
      <c r="L158" s="63"/>
      <c r="M158" s="64"/>
    </row>
    <row r="159" spans="1:13" ht="99.75" customHeight="1">
      <c r="A159" s="482" t="s">
        <v>67</v>
      </c>
      <c r="B159" s="519" t="s">
        <v>465</v>
      </c>
      <c r="C159" s="533"/>
      <c r="D159" s="538" t="s">
        <v>342</v>
      </c>
      <c r="E159" s="2" t="s">
        <v>361</v>
      </c>
      <c r="F159" s="89" t="s">
        <v>69</v>
      </c>
      <c r="G159" s="89" t="s">
        <v>349</v>
      </c>
      <c r="H159" s="89" t="s">
        <v>70</v>
      </c>
      <c r="I159" s="2" t="s">
        <v>350</v>
      </c>
      <c r="L159" s="63"/>
      <c r="M159" s="64"/>
    </row>
    <row r="160" spans="1:13" ht="12.75" customHeight="1">
      <c r="A160" s="483"/>
      <c r="B160" s="534"/>
      <c r="C160" s="535"/>
      <c r="D160" s="539"/>
      <c r="E160" s="478" t="str">
        <f>IF(AND(F160="",G160="",H160="",I160=""),IF($D$9="","",0),"")</f>
        <v/>
      </c>
      <c r="F160" s="488"/>
      <c r="G160" s="488"/>
      <c r="H160" s="488"/>
      <c r="I160" s="488"/>
      <c r="L160" s="63"/>
      <c r="M160" s="64"/>
    </row>
    <row r="161" spans="1:16" ht="12.75" customHeight="1">
      <c r="A161" s="484"/>
      <c r="B161" s="536"/>
      <c r="C161" s="537"/>
      <c r="D161" s="540"/>
      <c r="E161" s="479"/>
      <c r="F161" s="566"/>
      <c r="G161" s="566"/>
      <c r="H161" s="566"/>
      <c r="I161" s="708"/>
      <c r="K161" s="57">
        <f>SUM(E160:I161)</f>
        <v>0</v>
      </c>
      <c r="L161" s="63"/>
      <c r="M161" s="64">
        <f>SUM(E158:I158)</f>
        <v>50</v>
      </c>
    </row>
    <row r="162" spans="1:16" ht="14.25" customHeight="1">
      <c r="A162" s="485" t="s">
        <v>273</v>
      </c>
      <c r="B162" s="585" t="s">
        <v>180</v>
      </c>
      <c r="C162" s="586"/>
      <c r="D162" s="559" t="s">
        <v>228</v>
      </c>
      <c r="E162" s="574" t="s">
        <v>181</v>
      </c>
      <c r="F162" s="606"/>
      <c r="G162" s="606"/>
      <c r="H162" s="606"/>
      <c r="I162" s="607"/>
      <c r="L162" s="63"/>
      <c r="M162" s="64"/>
    </row>
    <row r="163" spans="1:16" ht="12.75" customHeight="1">
      <c r="A163" s="486"/>
      <c r="B163" s="587"/>
      <c r="C163" s="588"/>
      <c r="D163" s="560"/>
      <c r="E163" s="530" t="s">
        <v>205</v>
      </c>
      <c r="F163" s="558"/>
      <c r="G163" s="558"/>
      <c r="H163" s="558"/>
      <c r="I163" s="531"/>
      <c r="L163" s="63"/>
      <c r="M163" s="64"/>
      <c r="P163" s="108"/>
    </row>
    <row r="164" spans="1:16" ht="12.75" customHeight="1">
      <c r="A164" s="487"/>
      <c r="B164" s="589"/>
      <c r="C164" s="590"/>
      <c r="D164" s="561"/>
      <c r="E164" s="3">
        <v>0</v>
      </c>
      <c r="F164" s="570">
        <v>250</v>
      </c>
      <c r="G164" s="571"/>
      <c r="H164" s="570">
        <v>500</v>
      </c>
      <c r="I164" s="571"/>
      <c r="L164" s="63"/>
      <c r="M164" s="64"/>
      <c r="P164" s="87"/>
    </row>
    <row r="165" spans="1:16" ht="59.25" customHeight="1">
      <c r="A165" s="482" t="s">
        <v>68</v>
      </c>
      <c r="B165" s="519" t="s">
        <v>388</v>
      </c>
      <c r="C165" s="533"/>
      <c r="D165" s="538" t="s">
        <v>343</v>
      </c>
      <c r="E165" s="24" t="s">
        <v>362</v>
      </c>
      <c r="F165" s="490" t="s">
        <v>363</v>
      </c>
      <c r="G165" s="491"/>
      <c r="H165" s="490" t="s">
        <v>364</v>
      </c>
      <c r="I165" s="491"/>
      <c r="L165" s="63"/>
      <c r="M165" s="64"/>
    </row>
    <row r="166" spans="1:16" ht="12.75" customHeight="1">
      <c r="A166" s="483"/>
      <c r="B166" s="534"/>
      <c r="C166" s="535"/>
      <c r="D166" s="539"/>
      <c r="E166" s="478" t="str">
        <f>IF(AND(F166="",H166=""),IF($D$9="","",0),"")</f>
        <v/>
      </c>
      <c r="F166" s="505"/>
      <c r="G166" s="506"/>
      <c r="H166" s="505"/>
      <c r="I166" s="506"/>
      <c r="L166" s="63"/>
      <c r="M166" s="64"/>
    </row>
    <row r="167" spans="1:16" ht="12.75" customHeight="1">
      <c r="A167" s="484"/>
      <c r="B167" s="536"/>
      <c r="C167" s="537"/>
      <c r="D167" s="540"/>
      <c r="E167" s="479"/>
      <c r="F167" s="507"/>
      <c r="G167" s="508"/>
      <c r="H167" s="507"/>
      <c r="I167" s="508"/>
      <c r="K167" s="57">
        <f>MAX(E166:I167)</f>
        <v>0</v>
      </c>
      <c r="L167" s="63"/>
      <c r="M167" s="64">
        <v>500</v>
      </c>
    </row>
    <row r="168" spans="1:16" ht="15" customHeight="1">
      <c r="A168" s="591" t="s">
        <v>207</v>
      </c>
      <c r="B168" s="594" t="s">
        <v>208</v>
      </c>
      <c r="C168" s="595"/>
      <c r="D168" s="595"/>
      <c r="E168" s="595"/>
      <c r="F168" s="595"/>
      <c r="G168" s="595"/>
      <c r="H168" s="595"/>
      <c r="I168" s="596"/>
      <c r="L168" s="63"/>
      <c r="M168" s="64"/>
    </row>
    <row r="169" spans="1:16" ht="14.25" customHeight="1">
      <c r="A169" s="592"/>
      <c r="B169" s="597"/>
      <c r="C169" s="598"/>
      <c r="D169" s="598"/>
      <c r="E169" s="598"/>
      <c r="F169" s="598"/>
      <c r="G169" s="598"/>
      <c r="H169" s="598"/>
      <c r="I169" s="599"/>
      <c r="L169" s="63"/>
      <c r="M169" s="64"/>
      <c r="N169" s="284"/>
      <c r="O169" s="108"/>
    </row>
    <row r="170" spans="1:16" ht="14.25" customHeight="1">
      <c r="A170" s="485" t="s">
        <v>273</v>
      </c>
      <c r="B170" s="585" t="s">
        <v>180</v>
      </c>
      <c r="C170" s="586"/>
      <c r="D170" s="559" t="s">
        <v>228</v>
      </c>
      <c r="E170" s="574" t="s">
        <v>181</v>
      </c>
      <c r="F170" s="606"/>
      <c r="G170" s="606"/>
      <c r="H170" s="606"/>
      <c r="I170" s="607"/>
      <c r="L170" s="63"/>
      <c r="M170" s="64"/>
      <c r="N170" s="87"/>
      <c r="O170" s="87"/>
    </row>
    <row r="171" spans="1:16" ht="14.25" customHeight="1">
      <c r="A171" s="486"/>
      <c r="B171" s="587"/>
      <c r="C171" s="588"/>
      <c r="D171" s="560"/>
      <c r="E171" s="583" t="s">
        <v>201</v>
      </c>
      <c r="F171" s="603"/>
      <c r="G171" s="603"/>
      <c r="H171" s="603"/>
      <c r="I171" s="604"/>
      <c r="L171" s="63"/>
      <c r="M171" s="64"/>
    </row>
    <row r="172" spans="1:16" ht="14.25" customHeight="1">
      <c r="A172" s="487"/>
      <c r="B172" s="589"/>
      <c r="C172" s="590"/>
      <c r="D172" s="561"/>
      <c r="E172" s="29">
        <v>0</v>
      </c>
      <c r="F172" s="29">
        <v>50</v>
      </c>
      <c r="G172" s="29">
        <v>100</v>
      </c>
      <c r="H172" s="29">
        <v>200</v>
      </c>
      <c r="I172" s="29">
        <v>300</v>
      </c>
      <c r="L172" s="63"/>
      <c r="M172" s="64"/>
    </row>
    <row r="173" spans="1:16" ht="96.75" customHeight="1">
      <c r="A173" s="482" t="s">
        <v>229</v>
      </c>
      <c r="B173" s="519" t="s">
        <v>389</v>
      </c>
      <c r="C173" s="533"/>
      <c r="D173" s="538" t="s">
        <v>29</v>
      </c>
      <c r="E173" s="2" t="s">
        <v>209</v>
      </c>
      <c r="F173" s="2" t="s">
        <v>210</v>
      </c>
      <c r="G173" s="2" t="s">
        <v>198</v>
      </c>
      <c r="H173" s="2" t="s">
        <v>199</v>
      </c>
      <c r="I173" s="2" t="s">
        <v>211</v>
      </c>
      <c r="L173" s="63"/>
      <c r="M173" s="64"/>
    </row>
    <row r="174" spans="1:16" ht="12.75" customHeight="1">
      <c r="A174" s="483"/>
      <c r="B174" s="534"/>
      <c r="C174" s="535"/>
      <c r="D174" s="539"/>
      <c r="E174" s="478" t="str">
        <f>IF(AND(F174="",G174="",H174="",I174=""),IF($D$9="","",0),"")</f>
        <v/>
      </c>
      <c r="F174" s="488"/>
      <c r="G174" s="488"/>
      <c r="H174" s="488"/>
      <c r="I174" s="488"/>
      <c r="K174" s="57">
        <f>SUM(E174:I175)</f>
        <v>0</v>
      </c>
      <c r="L174" s="63">
        <v>650</v>
      </c>
      <c r="M174" s="64"/>
    </row>
    <row r="175" spans="1:16" ht="12.75" customHeight="1">
      <c r="A175" s="484"/>
      <c r="B175" s="536"/>
      <c r="C175" s="537"/>
      <c r="D175" s="540"/>
      <c r="E175" s="479"/>
      <c r="F175" s="489"/>
      <c r="G175" s="566"/>
      <c r="H175" s="489"/>
      <c r="I175" s="489"/>
      <c r="L175" s="71"/>
      <c r="M175" s="72"/>
    </row>
    <row r="176" spans="1:16" ht="15" customHeight="1">
      <c r="A176" s="27"/>
      <c r="B176" s="257"/>
      <c r="C176" s="257"/>
      <c r="D176" s="90"/>
      <c r="E176" s="107"/>
      <c r="F176" s="218"/>
      <c r="G176" s="160"/>
      <c r="H176" s="218"/>
      <c r="I176" s="218"/>
      <c r="L176" s="75"/>
      <c r="M176" s="75"/>
    </row>
    <row r="177" spans="1:16" ht="74.25" customHeight="1">
      <c r="A177" s="27"/>
      <c r="B177" s="257"/>
      <c r="C177" s="257"/>
      <c r="D177" s="90"/>
      <c r="E177" s="107"/>
      <c r="F177" s="218"/>
      <c r="G177" s="160"/>
      <c r="H177" s="218"/>
      <c r="I177" s="218"/>
      <c r="L177" s="75"/>
      <c r="M177" s="75"/>
    </row>
    <row r="178" spans="1:16" s="399" customFormat="1" ht="12">
      <c r="A178" s="133"/>
      <c r="B178" s="532" t="s">
        <v>219</v>
      </c>
      <c r="C178" s="532"/>
      <c r="D178" s="131"/>
      <c r="E178" s="406"/>
      <c r="F178" s="407"/>
      <c r="G178" s="407"/>
      <c r="H178" s="407"/>
      <c r="I178" s="407"/>
      <c r="K178" s="400"/>
      <c r="L178" s="408"/>
      <c r="M178" s="408"/>
      <c r="N178" s="403"/>
    </row>
    <row r="179" spans="1:16" ht="1.5" customHeight="1">
      <c r="A179" s="27"/>
      <c r="B179" s="266"/>
      <c r="C179" s="266"/>
      <c r="D179" s="90"/>
      <c r="E179" s="107"/>
      <c r="F179" s="218"/>
      <c r="G179" s="218"/>
      <c r="H179" s="218"/>
      <c r="I179" s="218"/>
      <c r="L179" s="75"/>
      <c r="M179" s="75"/>
    </row>
    <row r="180" spans="1:16" ht="15" customHeight="1">
      <c r="A180" s="591" t="s">
        <v>230</v>
      </c>
      <c r="B180" s="594" t="s">
        <v>212</v>
      </c>
      <c r="C180" s="595"/>
      <c r="D180" s="595"/>
      <c r="E180" s="595"/>
      <c r="F180" s="595"/>
      <c r="G180" s="595"/>
      <c r="H180" s="595"/>
      <c r="I180" s="596"/>
      <c r="L180" s="75"/>
      <c r="M180" s="75"/>
    </row>
    <row r="181" spans="1:16" ht="14.25" customHeight="1">
      <c r="A181" s="592"/>
      <c r="B181" s="597"/>
      <c r="C181" s="598"/>
      <c r="D181" s="598"/>
      <c r="E181" s="598"/>
      <c r="F181" s="598"/>
      <c r="G181" s="598"/>
      <c r="H181" s="598"/>
      <c r="I181" s="599"/>
      <c r="L181" s="74"/>
      <c r="M181" s="74"/>
    </row>
    <row r="182" spans="1:16" ht="14.25" customHeight="1">
      <c r="A182" s="485" t="s">
        <v>273</v>
      </c>
      <c r="B182" s="585" t="s">
        <v>180</v>
      </c>
      <c r="C182" s="586"/>
      <c r="D182" s="577" t="s">
        <v>231</v>
      </c>
      <c r="E182" s="578"/>
      <c r="F182" s="574" t="s">
        <v>181</v>
      </c>
      <c r="G182" s="575"/>
      <c r="H182" s="575"/>
      <c r="I182" s="576"/>
      <c r="J182" s="32"/>
      <c r="L182" s="74"/>
      <c r="M182" s="74"/>
    </row>
    <row r="183" spans="1:16" ht="14.25" customHeight="1">
      <c r="A183" s="486"/>
      <c r="B183" s="587"/>
      <c r="C183" s="588"/>
      <c r="D183" s="579"/>
      <c r="E183" s="580"/>
      <c r="F183" s="583" t="s">
        <v>205</v>
      </c>
      <c r="G183" s="584"/>
      <c r="H183" s="584"/>
      <c r="I183" s="544"/>
      <c r="L183" s="74"/>
      <c r="M183" s="74"/>
    </row>
    <row r="184" spans="1:16" ht="14.25" customHeight="1">
      <c r="A184" s="487"/>
      <c r="B184" s="589"/>
      <c r="C184" s="590"/>
      <c r="D184" s="581"/>
      <c r="E184" s="582"/>
      <c r="F184" s="19">
        <v>0</v>
      </c>
      <c r="G184" s="19">
        <v>100</v>
      </c>
      <c r="H184" s="19">
        <v>200</v>
      </c>
      <c r="I184" s="19">
        <v>300</v>
      </c>
      <c r="L184" s="74"/>
      <c r="M184" s="74"/>
    </row>
    <row r="185" spans="1:16" ht="25.5" customHeight="1">
      <c r="A185" s="600" t="s">
        <v>213</v>
      </c>
      <c r="B185" s="519" t="s">
        <v>390</v>
      </c>
      <c r="C185" s="533"/>
      <c r="D185" s="526" t="s">
        <v>344</v>
      </c>
      <c r="E185" s="527"/>
      <c r="F185" s="2" t="s">
        <v>233</v>
      </c>
      <c r="G185" s="174" t="s">
        <v>232</v>
      </c>
      <c r="H185" s="174" t="s">
        <v>214</v>
      </c>
      <c r="I185" s="174" t="s">
        <v>214</v>
      </c>
      <c r="L185" s="74"/>
      <c r="M185" s="74"/>
    </row>
    <row r="186" spans="1:16" ht="109.5" customHeight="1">
      <c r="A186" s="601"/>
      <c r="B186" s="534"/>
      <c r="C186" s="535"/>
      <c r="D186" s="528"/>
      <c r="E186" s="529"/>
      <c r="F186" s="211"/>
      <c r="G186" s="212"/>
      <c r="H186" s="211"/>
      <c r="I186" s="24" t="s">
        <v>397</v>
      </c>
      <c r="L186" s="74"/>
      <c r="M186" s="74"/>
      <c r="O186" s="133"/>
      <c r="P186" s="134"/>
    </row>
    <row r="187" spans="1:16" ht="111" customHeight="1">
      <c r="A187" s="601"/>
      <c r="B187" s="534"/>
      <c r="C187" s="535"/>
      <c r="D187" s="528"/>
      <c r="E187" s="529"/>
      <c r="F187" s="213"/>
      <c r="G187" s="214"/>
      <c r="H187" s="213"/>
      <c r="I187" s="281" t="s">
        <v>396</v>
      </c>
      <c r="L187" s="74"/>
      <c r="M187" s="74"/>
      <c r="O187" s="133"/>
      <c r="P187" s="134"/>
    </row>
    <row r="188" spans="1:16" ht="12.75" customHeight="1">
      <c r="A188" s="601"/>
      <c r="B188" s="534"/>
      <c r="C188" s="535"/>
      <c r="D188" s="528"/>
      <c r="E188" s="529"/>
      <c r="F188" s="478" t="str">
        <f>IF(AND(G188="",H188="",I188=""),IF($D$9="","",0),"")</f>
        <v/>
      </c>
      <c r="G188" s="567"/>
      <c r="H188" s="567"/>
      <c r="I188" s="567"/>
      <c r="K188" s="57">
        <f>MAX(F188:I189)</f>
        <v>0</v>
      </c>
      <c r="L188" s="61">
        <v>300</v>
      </c>
      <c r="M188" s="62"/>
    </row>
    <row r="189" spans="1:16" ht="12.75">
      <c r="A189" s="602"/>
      <c r="B189" s="536"/>
      <c r="C189" s="537"/>
      <c r="D189" s="530"/>
      <c r="E189" s="531"/>
      <c r="F189" s="479"/>
      <c r="G189" s="566"/>
      <c r="H189" s="566"/>
      <c r="I189" s="566"/>
      <c r="L189" s="63"/>
      <c r="M189" s="64"/>
    </row>
    <row r="190" spans="1:16" ht="162.75" customHeight="1">
      <c r="A190" s="482" t="s">
        <v>215</v>
      </c>
      <c r="B190" s="593" t="s">
        <v>391</v>
      </c>
      <c r="C190" s="533"/>
      <c r="D190" s="526" t="s">
        <v>234</v>
      </c>
      <c r="E190" s="527"/>
      <c r="F190" s="174" t="s">
        <v>334</v>
      </c>
      <c r="G190" s="2" t="s">
        <v>318</v>
      </c>
      <c r="H190" s="2" t="s">
        <v>319</v>
      </c>
      <c r="I190" s="174" t="s">
        <v>311</v>
      </c>
      <c r="L190" s="63"/>
      <c r="M190" s="64"/>
    </row>
    <row r="191" spans="1:16" ht="12.75" customHeight="1">
      <c r="A191" s="483"/>
      <c r="B191" s="534"/>
      <c r="C191" s="535"/>
      <c r="D191" s="528"/>
      <c r="E191" s="529"/>
      <c r="F191" s="478" t="str">
        <f>IF(AND(G191="",H191="",I191=""),IF($D$9="","",0),"")</f>
        <v/>
      </c>
      <c r="G191" s="488"/>
      <c r="H191" s="488"/>
      <c r="I191" s="488"/>
      <c r="K191" s="57">
        <f>MAX(F191:I192)</f>
        <v>0</v>
      </c>
      <c r="L191" s="63"/>
      <c r="M191" s="64">
        <v>300</v>
      </c>
    </row>
    <row r="192" spans="1:16" ht="12.75">
      <c r="A192" s="484"/>
      <c r="B192" s="536"/>
      <c r="C192" s="537"/>
      <c r="D192" s="530"/>
      <c r="E192" s="531"/>
      <c r="F192" s="479"/>
      <c r="G192" s="566"/>
      <c r="H192" s="566"/>
      <c r="I192" s="566"/>
      <c r="L192" s="63"/>
      <c r="M192" s="64"/>
    </row>
    <row r="193" spans="1:14" ht="54.75" customHeight="1">
      <c r="A193" s="482" t="s">
        <v>216</v>
      </c>
      <c r="B193" s="519" t="s">
        <v>475</v>
      </c>
      <c r="C193" s="520"/>
      <c r="D193" s="526" t="s">
        <v>217</v>
      </c>
      <c r="E193" s="527"/>
      <c r="F193" s="2" t="s">
        <v>335</v>
      </c>
      <c r="G193" s="2" t="s">
        <v>235</v>
      </c>
      <c r="H193" s="2" t="s">
        <v>218</v>
      </c>
      <c r="I193" s="2" t="s">
        <v>365</v>
      </c>
      <c r="L193" s="63"/>
      <c r="M193" s="64"/>
    </row>
    <row r="194" spans="1:14" ht="12.75" customHeight="1">
      <c r="A194" s="483"/>
      <c r="B194" s="521"/>
      <c r="C194" s="522"/>
      <c r="D194" s="528"/>
      <c r="E194" s="529"/>
      <c r="F194" s="478" t="str">
        <f>IF(AND(G194="",H194="",I194=""),IF($D$9="","",0),"")</f>
        <v/>
      </c>
      <c r="G194" s="488"/>
      <c r="H194" s="488"/>
      <c r="I194" s="488"/>
      <c r="K194" s="57">
        <f>MAX(F194:I195)</f>
        <v>0</v>
      </c>
      <c r="L194" s="63"/>
      <c r="M194" s="64">
        <v>300</v>
      </c>
    </row>
    <row r="195" spans="1:14" ht="12.75" customHeight="1">
      <c r="A195" s="484"/>
      <c r="B195" s="523"/>
      <c r="C195" s="524"/>
      <c r="D195" s="530"/>
      <c r="E195" s="531"/>
      <c r="F195" s="479"/>
      <c r="G195" s="489"/>
      <c r="H195" s="489"/>
      <c r="I195" s="489"/>
      <c r="L195" s="71"/>
      <c r="M195" s="72"/>
    </row>
    <row r="196" spans="1:14">
      <c r="A196" s="245"/>
      <c r="B196" s="237"/>
      <c r="C196" s="237"/>
      <c r="D196" s="234"/>
      <c r="E196" s="234"/>
      <c r="F196" s="234"/>
      <c r="G196" s="234"/>
      <c r="H196" s="234"/>
      <c r="I196" s="234"/>
    </row>
    <row r="197" spans="1:14" ht="30" customHeight="1">
      <c r="A197" s="246" t="s">
        <v>242</v>
      </c>
      <c r="B197" s="525" t="s">
        <v>241</v>
      </c>
      <c r="C197" s="525"/>
      <c r="D197" s="525"/>
      <c r="E197" s="525"/>
      <c r="F197" s="525"/>
      <c r="G197" s="525"/>
      <c r="H197" s="525"/>
      <c r="I197" s="525"/>
    </row>
    <row r="198" spans="1:14" ht="15" customHeight="1">
      <c r="A198" s="180" t="s">
        <v>237</v>
      </c>
      <c r="B198" s="517" t="s">
        <v>236</v>
      </c>
      <c r="C198" s="517"/>
      <c r="D198" s="517"/>
      <c r="E198" s="517"/>
      <c r="F198" s="517"/>
      <c r="G198" s="517"/>
      <c r="H198" s="517"/>
      <c r="I198" s="517"/>
    </row>
    <row r="199" spans="1:14">
      <c r="A199" s="140"/>
      <c r="B199" s="517"/>
      <c r="C199" s="517"/>
      <c r="D199" s="517"/>
      <c r="E199" s="517"/>
      <c r="F199" s="517"/>
      <c r="G199" s="517"/>
      <c r="H199" s="517"/>
      <c r="I199" s="517"/>
    </row>
    <row r="200" spans="1:14" ht="15" customHeight="1">
      <c r="A200" s="180" t="s">
        <v>237</v>
      </c>
      <c r="B200" s="517" t="s">
        <v>366</v>
      </c>
      <c r="C200" s="517"/>
      <c r="D200" s="517"/>
      <c r="E200" s="517"/>
      <c r="F200" s="517"/>
      <c r="G200" s="517"/>
      <c r="H200" s="517"/>
      <c r="I200" s="517"/>
    </row>
    <row r="201" spans="1:14">
      <c r="A201" s="140"/>
      <c r="B201" s="517"/>
      <c r="C201" s="517"/>
      <c r="D201" s="517"/>
      <c r="E201" s="517"/>
      <c r="F201" s="517"/>
      <c r="G201" s="517"/>
      <c r="H201" s="517"/>
      <c r="I201" s="517"/>
    </row>
    <row r="202" spans="1:14">
      <c r="A202" s="140"/>
      <c r="B202" s="517" t="s">
        <v>367</v>
      </c>
      <c r="C202" s="517"/>
      <c r="D202" s="517"/>
      <c r="E202" s="517"/>
      <c r="F202" s="517"/>
      <c r="G202" s="517"/>
      <c r="H202" s="517"/>
      <c r="I202" s="517"/>
    </row>
    <row r="203" spans="1:14">
      <c r="A203" s="140"/>
      <c r="B203" s="517"/>
      <c r="C203" s="517"/>
      <c r="D203" s="517"/>
      <c r="E203" s="517"/>
      <c r="F203" s="517"/>
      <c r="G203" s="517"/>
      <c r="H203" s="517"/>
      <c r="I203" s="517"/>
    </row>
    <row r="204" spans="1:14" ht="9" customHeight="1">
      <c r="A204" s="140"/>
      <c r="B204" s="257"/>
      <c r="C204" s="257"/>
      <c r="D204" s="257"/>
      <c r="E204" s="91"/>
      <c r="F204" s="91"/>
      <c r="G204" s="91"/>
      <c r="H204" s="91"/>
      <c r="I204" s="91"/>
    </row>
    <row r="205" spans="1:14" ht="9.75" customHeight="1">
      <c r="A205" s="140"/>
      <c r="B205" s="257"/>
      <c r="C205" s="257"/>
      <c r="D205" s="257"/>
      <c r="E205" s="91"/>
      <c r="F205" s="91"/>
      <c r="G205" s="91"/>
      <c r="H205" s="91"/>
      <c r="I205" s="91"/>
    </row>
    <row r="206" spans="1:14" s="399" customFormat="1" ht="12">
      <c r="A206" s="404"/>
      <c r="B206" s="532" t="s">
        <v>219</v>
      </c>
      <c r="C206" s="532"/>
      <c r="D206" s="405"/>
      <c r="E206" s="405"/>
      <c r="F206" s="405"/>
      <c r="G206" s="405"/>
      <c r="H206" s="405"/>
      <c r="I206" s="405"/>
      <c r="K206" s="400"/>
      <c r="L206" s="400"/>
      <c r="M206" s="400"/>
      <c r="N206" s="403"/>
    </row>
    <row r="207" spans="1:14" ht="1.5" customHeight="1">
      <c r="A207" s="140"/>
      <c r="B207" s="266"/>
      <c r="C207" s="266"/>
      <c r="D207" s="267"/>
      <c r="E207" s="138"/>
      <c r="F207" s="138"/>
      <c r="G207" s="138"/>
      <c r="H207" s="138"/>
      <c r="I207" s="138"/>
    </row>
    <row r="208" spans="1:14" ht="14.25" customHeight="1">
      <c r="A208" s="485" t="s">
        <v>273</v>
      </c>
      <c r="B208" s="585" t="s">
        <v>180</v>
      </c>
      <c r="C208" s="586"/>
      <c r="D208" s="559" t="s">
        <v>346</v>
      </c>
      <c r="E208" s="555" t="s">
        <v>181</v>
      </c>
      <c r="F208" s="556"/>
      <c r="G208" s="556"/>
      <c r="H208" s="556"/>
      <c r="I208" s="557"/>
    </row>
    <row r="209" spans="1:15" ht="14.25" customHeight="1">
      <c r="A209" s="486"/>
      <c r="B209" s="587"/>
      <c r="C209" s="588"/>
      <c r="D209" s="560"/>
      <c r="E209" s="530" t="s">
        <v>205</v>
      </c>
      <c r="F209" s="558"/>
      <c r="G209" s="558"/>
      <c r="H209" s="558"/>
      <c r="I209" s="531"/>
    </row>
    <row r="210" spans="1:15" ht="14.25" customHeight="1">
      <c r="A210" s="487"/>
      <c r="B210" s="589"/>
      <c r="C210" s="590"/>
      <c r="D210" s="561"/>
      <c r="E210" s="3">
        <v>0</v>
      </c>
      <c r="F210" s="570">
        <v>50</v>
      </c>
      <c r="G210" s="571"/>
      <c r="H210" s="570">
        <v>100</v>
      </c>
      <c r="I210" s="571"/>
      <c r="L210" s="84" t="s">
        <v>276</v>
      </c>
      <c r="M210" s="78"/>
      <c r="N210" s="282" t="s">
        <v>82</v>
      </c>
    </row>
    <row r="211" spans="1:15" ht="12.75" customHeight="1">
      <c r="A211" s="591" t="s">
        <v>177</v>
      </c>
      <c r="B211" s="594" t="s">
        <v>243</v>
      </c>
      <c r="C211" s="595"/>
      <c r="D211" s="595"/>
      <c r="E211" s="595"/>
      <c r="F211" s="595"/>
      <c r="G211" s="595"/>
      <c r="H211" s="595"/>
      <c r="I211" s="596"/>
      <c r="L211" s="85"/>
      <c r="M211" s="85" t="s">
        <v>277</v>
      </c>
    </row>
    <row r="212" spans="1:15" ht="12.75" customHeight="1">
      <c r="A212" s="592"/>
      <c r="B212" s="597"/>
      <c r="C212" s="598"/>
      <c r="D212" s="598"/>
      <c r="E212" s="598"/>
      <c r="F212" s="598"/>
      <c r="G212" s="598"/>
      <c r="H212" s="598"/>
      <c r="I212" s="599"/>
      <c r="L212" s="86">
        <f>SUM(L213:L272)</f>
        <v>2350</v>
      </c>
      <c r="M212" s="86">
        <f>SUM(M213:M272)</f>
        <v>400</v>
      </c>
      <c r="N212" s="285">
        <f>SUM(L212:M212)</f>
        <v>2750</v>
      </c>
      <c r="O212" s="87"/>
    </row>
    <row r="213" spans="1:15" ht="66" customHeight="1">
      <c r="A213" s="625" t="s">
        <v>244</v>
      </c>
      <c r="B213" s="519" t="s">
        <v>392</v>
      </c>
      <c r="C213" s="533"/>
      <c r="D213" s="538" t="s">
        <v>254</v>
      </c>
      <c r="E213" s="2" t="s">
        <v>351</v>
      </c>
      <c r="F213" s="490" t="s">
        <v>352</v>
      </c>
      <c r="G213" s="491"/>
      <c r="H213" s="490" t="s">
        <v>353</v>
      </c>
      <c r="I213" s="491"/>
      <c r="L213" s="79"/>
      <c r="M213" s="80"/>
    </row>
    <row r="214" spans="1:15" ht="12.75" customHeight="1">
      <c r="A214" s="626"/>
      <c r="B214" s="534"/>
      <c r="C214" s="535"/>
      <c r="D214" s="539"/>
      <c r="E214" s="478" t="str">
        <f>IF(AND(F214="",H214=""),IF($D$9="","",0),"")</f>
        <v/>
      </c>
      <c r="F214" s="505"/>
      <c r="G214" s="506"/>
      <c r="H214" s="505"/>
      <c r="I214" s="506"/>
      <c r="K214" s="57">
        <f>MAX(E214:I215)</f>
        <v>0</v>
      </c>
      <c r="L214" s="79">
        <v>200</v>
      </c>
      <c r="M214" s="80"/>
    </row>
    <row r="215" spans="1:15" ht="12.75" customHeight="1">
      <c r="A215" s="627"/>
      <c r="B215" s="536"/>
      <c r="C215" s="537"/>
      <c r="D215" s="540"/>
      <c r="E215" s="479"/>
      <c r="F215" s="507"/>
      <c r="G215" s="508"/>
      <c r="H215" s="507"/>
      <c r="I215" s="508"/>
      <c r="L215" s="79"/>
      <c r="M215" s="80"/>
    </row>
    <row r="216" spans="1:15" ht="67.5" customHeight="1">
      <c r="A216" s="625" t="s">
        <v>245</v>
      </c>
      <c r="B216" s="519" t="s">
        <v>470</v>
      </c>
      <c r="C216" s="533"/>
      <c r="D216" s="538" t="s">
        <v>471</v>
      </c>
      <c r="E216" s="2" t="s">
        <v>351</v>
      </c>
      <c r="F216" s="490" t="s">
        <v>352</v>
      </c>
      <c r="G216" s="491"/>
      <c r="H216" s="490" t="s">
        <v>353</v>
      </c>
      <c r="I216" s="491"/>
      <c r="L216" s="79"/>
      <c r="M216" s="80"/>
    </row>
    <row r="217" spans="1:15" ht="12.75" customHeight="1">
      <c r="A217" s="626"/>
      <c r="B217" s="534"/>
      <c r="C217" s="535"/>
      <c r="D217" s="539"/>
      <c r="E217" s="478" t="str">
        <f>IF(AND(F217="",H217=""),IF($D$9="","",0),"")</f>
        <v/>
      </c>
      <c r="F217" s="505"/>
      <c r="G217" s="506"/>
      <c r="H217" s="505"/>
      <c r="I217" s="506"/>
      <c r="K217" s="57">
        <f>MAX(E217:I218)</f>
        <v>0</v>
      </c>
      <c r="L217" s="79">
        <f>H210</f>
        <v>100</v>
      </c>
      <c r="M217" s="80"/>
    </row>
    <row r="218" spans="1:15" ht="12.75" customHeight="1">
      <c r="A218" s="627"/>
      <c r="B218" s="536"/>
      <c r="C218" s="537"/>
      <c r="D218" s="540"/>
      <c r="E218" s="479"/>
      <c r="F218" s="507"/>
      <c r="G218" s="508"/>
      <c r="H218" s="507"/>
      <c r="I218" s="508"/>
      <c r="L218" s="79"/>
      <c r="M218" s="80"/>
    </row>
    <row r="219" spans="1:15">
      <c r="A219" s="625" t="s">
        <v>246</v>
      </c>
      <c r="B219" s="519" t="s">
        <v>393</v>
      </c>
      <c r="C219" s="533"/>
      <c r="D219" s="538" t="s">
        <v>481</v>
      </c>
      <c r="E219" s="545" t="s">
        <v>306</v>
      </c>
      <c r="F219" s="546"/>
      <c r="G219" s="546"/>
      <c r="H219" s="546"/>
      <c r="I219" s="547"/>
      <c r="L219" s="79"/>
      <c r="M219" s="80"/>
    </row>
    <row r="220" spans="1:15" ht="77.25" customHeight="1">
      <c r="A220" s="626"/>
      <c r="B220" s="534"/>
      <c r="C220" s="535"/>
      <c r="D220" s="539"/>
      <c r="E220" s="24" t="s">
        <v>354</v>
      </c>
      <c r="F220" s="490" t="s">
        <v>355</v>
      </c>
      <c r="G220" s="491"/>
      <c r="H220" s="490" t="s">
        <v>356</v>
      </c>
      <c r="I220" s="491"/>
      <c r="L220" s="79"/>
      <c r="M220" s="80"/>
    </row>
    <row r="221" spans="1:15" ht="12.75" customHeight="1">
      <c r="A221" s="626"/>
      <c r="B221" s="534"/>
      <c r="C221" s="535"/>
      <c r="D221" s="539"/>
      <c r="E221" s="478" t="str">
        <f>IF(AND(F221="",H221=""),IF($D$9="","",0),"")</f>
        <v/>
      </c>
      <c r="F221" s="505"/>
      <c r="G221" s="506"/>
      <c r="H221" s="505"/>
      <c r="I221" s="506"/>
      <c r="K221" s="57">
        <f>MAX(E221:I222)</f>
        <v>0</v>
      </c>
      <c r="L221" s="79"/>
      <c r="M221" s="80">
        <f>H210</f>
        <v>100</v>
      </c>
    </row>
    <row r="222" spans="1:15" ht="16.5" customHeight="1">
      <c r="A222" s="627"/>
      <c r="B222" s="536"/>
      <c r="C222" s="537"/>
      <c r="D222" s="540"/>
      <c r="E222" s="479"/>
      <c r="F222" s="507"/>
      <c r="G222" s="508"/>
      <c r="H222" s="507"/>
      <c r="I222" s="508"/>
      <c r="L222" s="79"/>
      <c r="M222" s="80"/>
    </row>
    <row r="223" spans="1:15" ht="15" customHeight="1">
      <c r="A223" s="625" t="s">
        <v>247</v>
      </c>
      <c r="B223" s="519" t="s">
        <v>394</v>
      </c>
      <c r="C223" s="533"/>
      <c r="D223" s="538" t="s">
        <v>360</v>
      </c>
      <c r="E223" s="482" t="s">
        <v>357</v>
      </c>
      <c r="F223" s="541" t="s">
        <v>358</v>
      </c>
      <c r="G223" s="542"/>
      <c r="H223" s="541" t="s">
        <v>359</v>
      </c>
      <c r="I223" s="542"/>
      <c r="L223" s="79"/>
      <c r="M223" s="80"/>
    </row>
    <row r="224" spans="1:15" ht="79.5" customHeight="1">
      <c r="A224" s="626"/>
      <c r="B224" s="534"/>
      <c r="C224" s="535"/>
      <c r="D224" s="539"/>
      <c r="E224" s="484"/>
      <c r="F224" s="543"/>
      <c r="G224" s="544"/>
      <c r="H224" s="543"/>
      <c r="I224" s="544"/>
      <c r="L224" s="79"/>
      <c r="M224" s="80"/>
    </row>
    <row r="225" spans="1:14" ht="12.75" customHeight="1">
      <c r="A225" s="626"/>
      <c r="B225" s="534"/>
      <c r="C225" s="535"/>
      <c r="D225" s="539"/>
      <c r="E225" s="478" t="str">
        <f>IF(AND(F225="",H225=""),IF($D$9="","",0),"")</f>
        <v/>
      </c>
      <c r="F225" s="505"/>
      <c r="G225" s="506"/>
      <c r="H225" s="505"/>
      <c r="I225" s="506"/>
      <c r="K225" s="57">
        <f>MAX(E225:I226)</f>
        <v>0</v>
      </c>
      <c r="L225" s="79"/>
      <c r="M225" s="80">
        <f>H210</f>
        <v>100</v>
      </c>
    </row>
    <row r="226" spans="1:14" ht="15.75" customHeight="1">
      <c r="A226" s="627"/>
      <c r="B226" s="536"/>
      <c r="C226" s="537"/>
      <c r="D226" s="540"/>
      <c r="E226" s="479"/>
      <c r="F226" s="507"/>
      <c r="G226" s="508"/>
      <c r="H226" s="507"/>
      <c r="I226" s="508"/>
      <c r="L226" s="79"/>
      <c r="M226" s="80"/>
    </row>
    <row r="227" spans="1:14" ht="15" customHeight="1">
      <c r="A227" s="625" t="s">
        <v>249</v>
      </c>
      <c r="B227" s="519" t="s">
        <v>395</v>
      </c>
      <c r="C227" s="533"/>
      <c r="D227" s="538" t="s">
        <v>481</v>
      </c>
      <c r="E227" s="545" t="s">
        <v>306</v>
      </c>
      <c r="F227" s="546"/>
      <c r="G227" s="546"/>
      <c r="H227" s="546"/>
      <c r="I227" s="547"/>
      <c r="L227" s="79"/>
      <c r="M227" s="80"/>
    </row>
    <row r="228" spans="1:14" ht="78.75" customHeight="1">
      <c r="A228" s="626"/>
      <c r="B228" s="534"/>
      <c r="C228" s="535"/>
      <c r="D228" s="539"/>
      <c r="E228" s="24" t="s">
        <v>354</v>
      </c>
      <c r="F228" s="490" t="s">
        <v>355</v>
      </c>
      <c r="G228" s="491"/>
      <c r="H228" s="490" t="s">
        <v>356</v>
      </c>
      <c r="I228" s="491"/>
      <c r="L228" s="79"/>
      <c r="M228" s="80"/>
    </row>
    <row r="229" spans="1:14" ht="12.75" customHeight="1">
      <c r="A229" s="626"/>
      <c r="B229" s="534"/>
      <c r="C229" s="535"/>
      <c r="D229" s="539"/>
      <c r="E229" s="478" t="str">
        <f>IF(AND(F229="",H229=""),IF($D$9="","",0),"")</f>
        <v/>
      </c>
      <c r="F229" s="505"/>
      <c r="G229" s="506"/>
      <c r="H229" s="505"/>
      <c r="I229" s="506"/>
      <c r="K229" s="57">
        <f>MAX(E229:I230)</f>
        <v>0</v>
      </c>
      <c r="L229" s="79">
        <f>H210</f>
        <v>100</v>
      </c>
      <c r="M229" s="80"/>
    </row>
    <row r="230" spans="1:14" ht="15" customHeight="1">
      <c r="A230" s="627"/>
      <c r="B230" s="536"/>
      <c r="C230" s="537"/>
      <c r="D230" s="540"/>
      <c r="E230" s="479"/>
      <c r="F230" s="507"/>
      <c r="G230" s="508"/>
      <c r="H230" s="507"/>
      <c r="I230" s="508"/>
      <c r="L230" s="79"/>
      <c r="M230" s="80"/>
    </row>
    <row r="231" spans="1:14" ht="15" customHeight="1">
      <c r="A231" s="625" t="s">
        <v>250</v>
      </c>
      <c r="B231" s="519" t="s">
        <v>469</v>
      </c>
      <c r="C231" s="533"/>
      <c r="D231" s="538" t="s">
        <v>360</v>
      </c>
      <c r="E231" s="482" t="s">
        <v>357</v>
      </c>
      <c r="F231" s="541" t="s">
        <v>358</v>
      </c>
      <c r="G231" s="542"/>
      <c r="H231" s="541" t="s">
        <v>359</v>
      </c>
      <c r="I231" s="542"/>
      <c r="L231" s="79"/>
      <c r="M231" s="80"/>
    </row>
    <row r="232" spans="1:14" ht="79.5" customHeight="1">
      <c r="A232" s="626"/>
      <c r="B232" s="534"/>
      <c r="C232" s="535"/>
      <c r="D232" s="539"/>
      <c r="E232" s="484"/>
      <c r="F232" s="543"/>
      <c r="G232" s="544"/>
      <c r="H232" s="543"/>
      <c r="I232" s="544"/>
      <c r="L232" s="79"/>
      <c r="M232" s="80"/>
    </row>
    <row r="233" spans="1:14" ht="12.75" customHeight="1">
      <c r="A233" s="626"/>
      <c r="B233" s="534"/>
      <c r="C233" s="535"/>
      <c r="D233" s="539"/>
      <c r="E233" s="478" t="str">
        <f>IF(AND(F233="",H233=""),IF($D$9="","",0),"")</f>
        <v/>
      </c>
      <c r="F233" s="505"/>
      <c r="G233" s="506"/>
      <c r="H233" s="505"/>
      <c r="I233" s="506"/>
      <c r="K233" s="57">
        <f>MAX(E233:I234)</f>
        <v>0</v>
      </c>
      <c r="L233" s="79">
        <f>H210</f>
        <v>100</v>
      </c>
      <c r="M233" s="80"/>
    </row>
    <row r="234" spans="1:14" ht="12.75" customHeight="1">
      <c r="A234" s="627"/>
      <c r="B234" s="536"/>
      <c r="C234" s="537"/>
      <c r="D234" s="540"/>
      <c r="E234" s="479"/>
      <c r="F234" s="507"/>
      <c r="G234" s="508"/>
      <c r="H234" s="507"/>
      <c r="I234" s="508"/>
      <c r="L234" s="79"/>
      <c r="M234" s="80"/>
    </row>
    <row r="235" spans="1:14" ht="26.25" customHeight="1">
      <c r="A235" s="222"/>
      <c r="B235" s="265"/>
      <c r="C235" s="265"/>
      <c r="D235" s="220"/>
      <c r="E235" s="223"/>
      <c r="F235" s="224"/>
      <c r="G235" s="224"/>
      <c r="H235" s="224"/>
      <c r="I235" s="224"/>
      <c r="L235" s="79"/>
      <c r="M235" s="80"/>
    </row>
    <row r="236" spans="1:14" s="399" customFormat="1" ht="12">
      <c r="A236" s="133"/>
      <c r="B236" s="532" t="s">
        <v>219</v>
      </c>
      <c r="C236" s="532"/>
      <c r="D236" s="131"/>
      <c r="E236" s="398"/>
      <c r="F236" s="137"/>
      <c r="G236" s="137"/>
      <c r="H236" s="137"/>
      <c r="I236" s="137"/>
      <c r="K236" s="400"/>
      <c r="L236" s="401"/>
      <c r="M236" s="402"/>
      <c r="N236" s="403"/>
    </row>
    <row r="237" spans="1:14" ht="1.5" customHeight="1">
      <c r="A237" s="187"/>
      <c r="B237" s="266"/>
      <c r="C237" s="266"/>
      <c r="D237" s="90"/>
      <c r="E237" s="141"/>
      <c r="F237" s="160"/>
      <c r="G237" s="160"/>
      <c r="H237" s="160"/>
      <c r="I237" s="226"/>
      <c r="L237" s="79"/>
      <c r="M237" s="80"/>
    </row>
    <row r="238" spans="1:14" ht="14.25" customHeight="1">
      <c r="A238" s="485" t="s">
        <v>273</v>
      </c>
      <c r="B238" s="585" t="s">
        <v>180</v>
      </c>
      <c r="C238" s="637"/>
      <c r="D238" s="143"/>
      <c r="E238" s="606" t="s">
        <v>181</v>
      </c>
      <c r="F238" s="606"/>
      <c r="G238" s="606"/>
      <c r="H238" s="606"/>
      <c r="I238" s="607"/>
      <c r="J238" s="31"/>
      <c r="L238" s="79"/>
      <c r="M238" s="80"/>
    </row>
    <row r="239" spans="1:14" ht="14.25" customHeight="1">
      <c r="A239" s="486"/>
      <c r="B239" s="587"/>
      <c r="C239" s="638"/>
      <c r="D239" s="144"/>
      <c r="E239" s="603" t="s">
        <v>201</v>
      </c>
      <c r="F239" s="603"/>
      <c r="G239" s="603"/>
      <c r="H239" s="603"/>
      <c r="I239" s="604"/>
      <c r="J239" s="31"/>
      <c r="L239" s="79"/>
      <c r="M239" s="80"/>
    </row>
    <row r="240" spans="1:14" ht="14.25" customHeight="1">
      <c r="A240" s="487"/>
      <c r="B240" s="589"/>
      <c r="C240" s="590"/>
      <c r="D240" s="142">
        <v>0</v>
      </c>
      <c r="E240" s="142" t="s">
        <v>30</v>
      </c>
      <c r="F240" s="142" t="s">
        <v>307</v>
      </c>
      <c r="G240" s="142" t="s">
        <v>305</v>
      </c>
      <c r="H240" s="142" t="s">
        <v>308</v>
      </c>
      <c r="I240" s="217" t="s">
        <v>309</v>
      </c>
      <c r="J240" s="31"/>
      <c r="L240" s="79"/>
      <c r="M240" s="80"/>
    </row>
    <row r="241" spans="1:13" ht="27" customHeight="1">
      <c r="A241" s="669" t="s">
        <v>251</v>
      </c>
      <c r="B241" s="519" t="s">
        <v>374</v>
      </c>
      <c r="C241" s="520"/>
      <c r="D241" s="24" t="s">
        <v>255</v>
      </c>
      <c r="E241" s="24" t="s">
        <v>210</v>
      </c>
      <c r="F241" s="24" t="s">
        <v>198</v>
      </c>
      <c r="G241" s="24" t="s">
        <v>199</v>
      </c>
      <c r="H241" s="24" t="s">
        <v>211</v>
      </c>
      <c r="I241" s="28" t="s">
        <v>75</v>
      </c>
      <c r="L241" s="79"/>
      <c r="M241" s="80"/>
    </row>
    <row r="242" spans="1:13" ht="12.75" customHeight="1">
      <c r="A242" s="670"/>
      <c r="B242" s="521"/>
      <c r="C242" s="522"/>
      <c r="D242" s="25"/>
      <c r="E242" s="25"/>
      <c r="F242" s="25"/>
      <c r="G242" s="25"/>
      <c r="H242" s="25"/>
      <c r="I242" s="26"/>
      <c r="L242" s="79"/>
      <c r="M242" s="80"/>
    </row>
    <row r="243" spans="1:13" ht="24">
      <c r="A243" s="670"/>
      <c r="B243" s="521"/>
      <c r="C243" s="522"/>
      <c r="D243" s="25"/>
      <c r="E243" s="130" t="s">
        <v>370</v>
      </c>
      <c r="F243" s="130" t="s">
        <v>370</v>
      </c>
      <c r="G243" s="130" t="s">
        <v>370</v>
      </c>
      <c r="H243" s="130" t="s">
        <v>370</v>
      </c>
      <c r="I243" s="130" t="s">
        <v>370</v>
      </c>
      <c r="L243" s="79"/>
      <c r="M243" s="80"/>
    </row>
    <row r="244" spans="1:13" ht="142.5" customHeight="1">
      <c r="A244" s="670"/>
      <c r="B244" s="511" t="s">
        <v>476</v>
      </c>
      <c r="C244" s="512"/>
      <c r="D244" s="25"/>
      <c r="E244" s="127" t="s">
        <v>371</v>
      </c>
      <c r="F244" s="127" t="s">
        <v>372</v>
      </c>
      <c r="G244" s="127" t="s">
        <v>373</v>
      </c>
      <c r="H244" s="127" t="s">
        <v>376</v>
      </c>
      <c r="I244" s="238" t="s">
        <v>375</v>
      </c>
      <c r="L244" s="79"/>
      <c r="M244" s="80"/>
    </row>
    <row r="245" spans="1:13" ht="12.75" customHeight="1">
      <c r="A245" s="670"/>
      <c r="B245" s="511"/>
      <c r="C245" s="512"/>
      <c r="D245" s="478" t="str">
        <f>IF(AND(E245="",F245="",G245="",H245="",I245=""),IF($D$9="","",0),"")</f>
        <v/>
      </c>
      <c r="E245" s="509"/>
      <c r="F245" s="509"/>
      <c r="G245" s="509"/>
      <c r="H245" s="509"/>
      <c r="I245" s="509"/>
      <c r="K245" s="57">
        <f>SUM(D245:I246)</f>
        <v>0</v>
      </c>
      <c r="L245" s="79">
        <v>550</v>
      </c>
      <c r="M245" s="80"/>
    </row>
    <row r="246" spans="1:13" ht="12.75" customHeight="1">
      <c r="A246" s="671"/>
      <c r="B246" s="513"/>
      <c r="C246" s="514"/>
      <c r="D246" s="479"/>
      <c r="E246" s="510"/>
      <c r="F246" s="510"/>
      <c r="G246" s="510"/>
      <c r="H246" s="510"/>
      <c r="I246" s="510"/>
      <c r="L246" s="79"/>
      <c r="M246" s="80"/>
    </row>
    <row r="247" spans="1:13" ht="25.5" customHeight="1">
      <c r="A247" s="625" t="s">
        <v>252</v>
      </c>
      <c r="B247" s="519" t="s">
        <v>377</v>
      </c>
      <c r="C247" s="520"/>
      <c r="D247" s="24" t="s">
        <v>255</v>
      </c>
      <c r="E247" s="24" t="s">
        <v>210</v>
      </c>
      <c r="F247" s="24" t="s">
        <v>198</v>
      </c>
      <c r="G247" s="24" t="s">
        <v>199</v>
      </c>
      <c r="H247" s="24" t="s">
        <v>211</v>
      </c>
      <c r="I247" s="28" t="s">
        <v>75</v>
      </c>
      <c r="L247" s="79"/>
      <c r="M247" s="80"/>
    </row>
    <row r="248" spans="1:13" ht="12.75" customHeight="1">
      <c r="A248" s="626"/>
      <c r="B248" s="521"/>
      <c r="C248" s="522"/>
      <c r="D248" s="25"/>
      <c r="E248" s="25"/>
      <c r="F248" s="25"/>
      <c r="G248" s="25"/>
      <c r="H248" s="25"/>
      <c r="I248" s="26"/>
      <c r="L248" s="79"/>
      <c r="M248" s="80"/>
    </row>
    <row r="249" spans="1:13" ht="24">
      <c r="A249" s="626"/>
      <c r="B249" s="521"/>
      <c r="C249" s="522"/>
      <c r="D249" s="25"/>
      <c r="E249" s="130" t="s">
        <v>370</v>
      </c>
      <c r="F249" s="130" t="s">
        <v>370</v>
      </c>
      <c r="G249" s="130" t="s">
        <v>370</v>
      </c>
      <c r="H249" s="130" t="s">
        <v>370</v>
      </c>
      <c r="I249" s="130" t="s">
        <v>370</v>
      </c>
      <c r="L249" s="79"/>
      <c r="M249" s="80"/>
    </row>
    <row r="250" spans="1:13" ht="131.25" customHeight="1">
      <c r="A250" s="626"/>
      <c r="B250" s="521" t="s">
        <v>477</v>
      </c>
      <c r="C250" s="535"/>
      <c r="D250" s="100"/>
      <c r="E250" s="127" t="s">
        <v>371</v>
      </c>
      <c r="F250" s="127" t="s">
        <v>372</v>
      </c>
      <c r="G250" s="127" t="s">
        <v>373</v>
      </c>
      <c r="H250" s="127" t="s">
        <v>376</v>
      </c>
      <c r="I250" s="238" t="s">
        <v>375</v>
      </c>
      <c r="L250" s="79"/>
      <c r="M250" s="80"/>
    </row>
    <row r="251" spans="1:13" ht="12.75" customHeight="1">
      <c r="A251" s="626"/>
      <c r="B251" s="534"/>
      <c r="C251" s="535"/>
      <c r="D251" s="478" t="str">
        <f>IF(AND(E251="",F251="",G251="",H251="",I251=""),IF($D$9="","",0),"")</f>
        <v/>
      </c>
      <c r="E251" s="657"/>
      <c r="F251" s="657"/>
      <c r="G251" s="657"/>
      <c r="H251" s="657"/>
      <c r="I251" s="657"/>
      <c r="K251" s="57">
        <f>SUM(D251:I252)</f>
        <v>0</v>
      </c>
      <c r="L251" s="79">
        <v>550</v>
      </c>
      <c r="M251" s="80"/>
    </row>
    <row r="252" spans="1:13" ht="12.75" customHeight="1">
      <c r="A252" s="627"/>
      <c r="B252" s="536"/>
      <c r="C252" s="537"/>
      <c r="D252" s="479"/>
      <c r="E252" s="508"/>
      <c r="F252" s="508"/>
      <c r="G252" s="508"/>
      <c r="H252" s="508"/>
      <c r="I252" s="508"/>
      <c r="L252" s="79"/>
      <c r="M252" s="80"/>
    </row>
    <row r="253" spans="1:13" ht="14.25">
      <c r="A253" s="485" t="s">
        <v>273</v>
      </c>
      <c r="B253" s="585" t="s">
        <v>180</v>
      </c>
      <c r="C253" s="637"/>
      <c r="D253" s="143"/>
      <c r="E253" s="606" t="s">
        <v>181</v>
      </c>
      <c r="F253" s="606"/>
      <c r="G253" s="606"/>
      <c r="H253" s="606"/>
      <c r="I253" s="607"/>
      <c r="L253" s="79"/>
      <c r="M253" s="80"/>
    </row>
    <row r="254" spans="1:13" ht="12.75">
      <c r="A254" s="486"/>
      <c r="B254" s="587"/>
      <c r="C254" s="638"/>
      <c r="D254" s="144"/>
      <c r="E254" s="603" t="s">
        <v>201</v>
      </c>
      <c r="F254" s="603"/>
      <c r="G254" s="603"/>
      <c r="H254" s="603"/>
      <c r="I254" s="604"/>
      <c r="L254" s="79"/>
      <c r="M254" s="80"/>
    </row>
    <row r="255" spans="1:13" ht="12.75">
      <c r="A255" s="487"/>
      <c r="B255" s="589"/>
      <c r="C255" s="590"/>
      <c r="D255" s="142">
        <v>0</v>
      </c>
      <c r="E255" s="142" t="s">
        <v>30</v>
      </c>
      <c r="F255" s="142" t="s">
        <v>71</v>
      </c>
      <c r="G255" s="142" t="s">
        <v>248</v>
      </c>
      <c r="H255" s="142" t="s">
        <v>72</v>
      </c>
      <c r="I255" s="217" t="s">
        <v>73</v>
      </c>
      <c r="L255" s="79"/>
      <c r="M255" s="80"/>
    </row>
    <row r="256" spans="1:13" ht="25.5" customHeight="1">
      <c r="A256" s="625" t="s">
        <v>253</v>
      </c>
      <c r="B256" s="519" t="s">
        <v>478</v>
      </c>
      <c r="C256" s="533"/>
      <c r="D256" s="24" t="s">
        <v>255</v>
      </c>
      <c r="E256" s="24" t="s">
        <v>210</v>
      </c>
      <c r="F256" s="24" t="s">
        <v>198</v>
      </c>
      <c r="G256" s="34" t="s">
        <v>199</v>
      </c>
      <c r="H256" s="24" t="s">
        <v>211</v>
      </c>
      <c r="I256" s="28" t="s">
        <v>75</v>
      </c>
      <c r="L256" s="79"/>
      <c r="M256" s="80"/>
    </row>
    <row r="257" spans="1:19" ht="9.75" customHeight="1">
      <c r="A257" s="626"/>
      <c r="B257" s="534"/>
      <c r="C257" s="535"/>
      <c r="D257" s="25"/>
      <c r="E257" s="25"/>
      <c r="F257" s="25"/>
      <c r="G257" s="27"/>
      <c r="H257" s="25"/>
      <c r="I257" s="26"/>
      <c r="L257" s="79"/>
      <c r="M257" s="80"/>
    </row>
    <row r="258" spans="1:19" ht="15" customHeight="1">
      <c r="A258" s="626"/>
      <c r="B258" s="534"/>
      <c r="C258" s="535"/>
      <c r="D258" s="25"/>
      <c r="E258" s="667" t="s">
        <v>333</v>
      </c>
      <c r="F258" s="667" t="s">
        <v>74</v>
      </c>
      <c r="G258" s="667" t="s">
        <v>76</v>
      </c>
      <c r="H258" s="667" t="s">
        <v>77</v>
      </c>
      <c r="I258" s="535" t="s">
        <v>78</v>
      </c>
      <c r="L258" s="79"/>
      <c r="M258" s="80"/>
    </row>
    <row r="259" spans="1:19" ht="12.75">
      <c r="A259" s="626"/>
      <c r="B259" s="534"/>
      <c r="C259" s="535"/>
      <c r="D259" s="25"/>
      <c r="E259" s="667"/>
      <c r="F259" s="667"/>
      <c r="G259" s="667"/>
      <c r="H259" s="667"/>
      <c r="I259" s="535"/>
      <c r="L259" s="79"/>
      <c r="M259" s="80"/>
    </row>
    <row r="260" spans="1:19" ht="12.75">
      <c r="A260" s="626"/>
      <c r="B260" s="534"/>
      <c r="C260" s="535"/>
      <c r="D260" s="25"/>
      <c r="E260" s="667"/>
      <c r="F260" s="667"/>
      <c r="G260" s="667"/>
      <c r="H260" s="667"/>
      <c r="I260" s="535"/>
      <c r="L260" s="79"/>
      <c r="M260" s="80"/>
    </row>
    <row r="261" spans="1:19" ht="119.25" customHeight="1">
      <c r="A261" s="626"/>
      <c r="B261" s="534"/>
      <c r="C261" s="535"/>
      <c r="D261" s="92"/>
      <c r="E261" s="668"/>
      <c r="F261" s="668"/>
      <c r="G261" s="668"/>
      <c r="H261" s="668"/>
      <c r="I261" s="537"/>
      <c r="L261" s="79"/>
      <c r="M261" s="80"/>
    </row>
    <row r="262" spans="1:19" ht="12.75" customHeight="1">
      <c r="A262" s="626"/>
      <c r="B262" s="534"/>
      <c r="C262" s="535"/>
      <c r="D262" s="478" t="str">
        <f>IF(AND(E262="",F262="",G262="",H262="",I262=""),IF($D$9="","",0),"")</f>
        <v/>
      </c>
      <c r="E262" s="657"/>
      <c r="F262" s="657"/>
      <c r="G262" s="657"/>
      <c r="H262" s="657"/>
      <c r="I262" s="657"/>
      <c r="K262" s="57">
        <f>SUM(D262:I263)</f>
        <v>0</v>
      </c>
      <c r="L262" s="79">
        <v>550</v>
      </c>
      <c r="M262" s="80"/>
    </row>
    <row r="263" spans="1:19" ht="12.75" customHeight="1">
      <c r="A263" s="627"/>
      <c r="B263" s="536"/>
      <c r="C263" s="537"/>
      <c r="D263" s="479"/>
      <c r="E263" s="508"/>
      <c r="F263" s="508"/>
      <c r="G263" s="508"/>
      <c r="H263" s="508"/>
      <c r="I263" s="508"/>
      <c r="L263" s="79"/>
      <c r="M263" s="80"/>
    </row>
    <row r="264" spans="1:19" ht="14.25" customHeight="1">
      <c r="A264" s="485" t="s">
        <v>273</v>
      </c>
      <c r="B264" s="585" t="s">
        <v>180</v>
      </c>
      <c r="C264" s="586"/>
      <c r="D264" s="559" t="s">
        <v>228</v>
      </c>
      <c r="E264" s="555" t="s">
        <v>181</v>
      </c>
      <c r="F264" s="556"/>
      <c r="G264" s="556"/>
      <c r="H264" s="556"/>
      <c r="I264" s="557"/>
      <c r="L264" s="79"/>
      <c r="M264" s="80"/>
    </row>
    <row r="265" spans="1:19" ht="15" customHeight="1">
      <c r="A265" s="486"/>
      <c r="B265" s="587"/>
      <c r="C265" s="588"/>
      <c r="D265" s="560"/>
      <c r="E265" s="530" t="s">
        <v>205</v>
      </c>
      <c r="F265" s="558"/>
      <c r="G265" s="558"/>
      <c r="H265" s="558"/>
      <c r="I265" s="531"/>
      <c r="L265" s="79"/>
      <c r="M265" s="80"/>
    </row>
    <row r="266" spans="1:19" ht="15" customHeight="1">
      <c r="A266" s="487"/>
      <c r="B266" s="589"/>
      <c r="C266" s="590"/>
      <c r="D266" s="561"/>
      <c r="E266" s="3">
        <v>0</v>
      </c>
      <c r="F266" s="570" t="s">
        <v>467</v>
      </c>
      <c r="G266" s="571"/>
      <c r="H266" s="570" t="s">
        <v>468</v>
      </c>
      <c r="I266" s="571"/>
      <c r="L266" s="79"/>
      <c r="M266" s="80"/>
    </row>
    <row r="267" spans="1:19" ht="46.5" customHeight="1">
      <c r="A267" s="658" t="s">
        <v>79</v>
      </c>
      <c r="B267" s="661" t="s">
        <v>336</v>
      </c>
      <c r="C267" s="662"/>
      <c r="D267" s="468" t="s">
        <v>27</v>
      </c>
      <c r="E267" s="2" t="s">
        <v>80</v>
      </c>
      <c r="F267" s="490" t="s">
        <v>81</v>
      </c>
      <c r="G267" s="491"/>
      <c r="H267" s="490" t="s">
        <v>310</v>
      </c>
      <c r="I267" s="491"/>
      <c r="L267" s="79"/>
      <c r="M267" s="80"/>
      <c r="P267" s="31"/>
      <c r="Q267" s="31"/>
      <c r="R267" s="31"/>
      <c r="S267" s="31"/>
    </row>
    <row r="268" spans="1:19" ht="14.25" customHeight="1">
      <c r="A268" s="659"/>
      <c r="B268" s="663"/>
      <c r="C268" s="664"/>
      <c r="D268" s="469"/>
      <c r="E268" s="478" t="str">
        <f>IF(AND(F268="",H268=""),IF($D$9="","",0),"")</f>
        <v/>
      </c>
      <c r="F268" s="505"/>
      <c r="G268" s="506"/>
      <c r="H268" s="505"/>
      <c r="I268" s="506"/>
      <c r="K268" s="57">
        <f>MAX(E268:I269)</f>
        <v>0</v>
      </c>
      <c r="L268" s="79"/>
      <c r="M268" s="80">
        <v>200</v>
      </c>
      <c r="P268" s="37"/>
      <c r="Q268" s="37"/>
      <c r="R268" s="37"/>
      <c r="S268" s="37"/>
    </row>
    <row r="269" spans="1:19" ht="14.25">
      <c r="A269" s="660"/>
      <c r="B269" s="665"/>
      <c r="C269" s="666"/>
      <c r="D269" s="470"/>
      <c r="E269" s="479"/>
      <c r="F269" s="562"/>
      <c r="G269" s="563"/>
      <c r="H269" s="562"/>
      <c r="I269" s="563"/>
      <c r="L269" s="79"/>
      <c r="M269" s="80"/>
      <c r="P269" s="37"/>
      <c r="Q269" s="37"/>
      <c r="R269" s="37"/>
      <c r="S269" s="37"/>
    </row>
    <row r="270" spans="1:19" ht="48" customHeight="1">
      <c r="A270" s="658" t="s">
        <v>472</v>
      </c>
      <c r="B270" s="519" t="s">
        <v>347</v>
      </c>
      <c r="C270" s="520"/>
      <c r="D270" s="468" t="s">
        <v>28</v>
      </c>
      <c r="E270" s="2" t="s">
        <v>80</v>
      </c>
      <c r="F270" s="490" t="s">
        <v>81</v>
      </c>
      <c r="G270" s="491"/>
      <c r="H270" s="490" t="s">
        <v>310</v>
      </c>
      <c r="I270" s="491"/>
      <c r="L270" s="79"/>
      <c r="M270" s="80"/>
      <c r="P270" s="37"/>
      <c r="Q270" s="37"/>
      <c r="R270" s="37"/>
      <c r="S270" s="37"/>
    </row>
    <row r="271" spans="1:19" ht="14.25" customHeight="1">
      <c r="A271" s="659"/>
      <c r="B271" s="521"/>
      <c r="C271" s="522"/>
      <c r="D271" s="469"/>
      <c r="E271" s="478" t="str">
        <f>IF(AND(F271="",H271=""),IF($D$9="","",0),"")</f>
        <v/>
      </c>
      <c r="F271" s="505"/>
      <c r="G271" s="506"/>
      <c r="H271" s="505"/>
      <c r="I271" s="506"/>
      <c r="K271" s="57">
        <f>MAX(E271:I272)</f>
        <v>0</v>
      </c>
      <c r="L271" s="79">
        <v>200</v>
      </c>
      <c r="M271" s="80"/>
      <c r="P271" s="37"/>
      <c r="Q271" s="37"/>
      <c r="R271" s="37"/>
      <c r="S271" s="37"/>
    </row>
    <row r="272" spans="1:19" ht="14.25">
      <c r="A272" s="660"/>
      <c r="B272" s="523"/>
      <c r="C272" s="524"/>
      <c r="D272" s="470"/>
      <c r="E272" s="479"/>
      <c r="F272" s="562"/>
      <c r="G272" s="563"/>
      <c r="H272" s="562"/>
      <c r="I272" s="563"/>
      <c r="L272" s="81"/>
      <c r="M272" s="82"/>
      <c r="P272" s="37"/>
      <c r="Q272" s="37"/>
      <c r="R272" s="37"/>
      <c r="S272" s="37"/>
    </row>
    <row r="273" spans="1:24" s="31" customFormat="1">
      <c r="A273" s="35"/>
      <c r="B273" s="268"/>
      <c r="C273" s="268"/>
      <c r="D273" s="30"/>
      <c r="E273" s="235"/>
      <c r="F273" s="235"/>
      <c r="G273" s="235"/>
      <c r="H273" s="235"/>
      <c r="I273" s="235"/>
      <c r="K273" s="73"/>
      <c r="L273" s="84" t="s">
        <v>276</v>
      </c>
      <c r="M273" s="78"/>
      <c r="N273" s="282" t="s">
        <v>82</v>
      </c>
      <c r="P273" s="37"/>
      <c r="Q273" s="37"/>
      <c r="R273" s="37"/>
      <c r="S273" s="37"/>
    </row>
    <row r="274" spans="1:24" s="37" customFormat="1">
      <c r="A274" s="35"/>
      <c r="B274" s="269"/>
      <c r="C274" s="269"/>
      <c r="D274" s="269"/>
      <c r="E274" s="33"/>
      <c r="F274" s="33"/>
      <c r="G274" s="33"/>
      <c r="H274" s="33"/>
      <c r="I274" s="33"/>
      <c r="K274" s="112" t="s">
        <v>83</v>
      </c>
      <c r="L274" s="85"/>
      <c r="M274" s="85" t="s">
        <v>277</v>
      </c>
      <c r="N274" s="282"/>
      <c r="P274" s="172"/>
      <c r="Q274" s="101"/>
      <c r="R274" s="101"/>
      <c r="S274" s="36"/>
      <c r="T274" s="36"/>
      <c r="U274" s="36"/>
      <c r="V274" s="36"/>
      <c r="W274" s="36"/>
      <c r="X274" s="36"/>
    </row>
    <row r="275" spans="1:24" s="37" customFormat="1" ht="15.75" customHeight="1">
      <c r="B275" s="492" t="s">
        <v>257</v>
      </c>
      <c r="C275" s="493"/>
      <c r="D275" s="493"/>
      <c r="E275" s="494"/>
      <c r="F275" s="495" t="s">
        <v>170</v>
      </c>
      <c r="G275" s="496"/>
      <c r="H275" s="497"/>
      <c r="K275" s="113">
        <f>SUM(K39:K272)</f>
        <v>0</v>
      </c>
      <c r="L275" s="76">
        <f>SUM(L38,L67,L212)</f>
        <v>4880</v>
      </c>
      <c r="M275" s="76">
        <f>SUM(M38,M67,M212)</f>
        <v>2430</v>
      </c>
      <c r="N275" s="286">
        <f>SUM(N38,N67,N212)</f>
        <v>7310</v>
      </c>
      <c r="O275" s="38"/>
      <c r="P275" s="101"/>
      <c r="Q275" s="101"/>
      <c r="R275" s="148"/>
      <c r="S275" s="148"/>
      <c r="T275" s="148"/>
      <c r="U275" s="148"/>
      <c r="V275" s="148"/>
      <c r="W275" s="148"/>
    </row>
    <row r="276" spans="1:24" s="37" customFormat="1" ht="15.75">
      <c r="A276" s="164" t="s">
        <v>162</v>
      </c>
      <c r="B276" s="549" t="s">
        <v>258</v>
      </c>
      <c r="C276" s="550"/>
      <c r="D276" s="550"/>
      <c r="E276" s="551"/>
      <c r="F276" s="175">
        <v>720</v>
      </c>
      <c r="G276" s="181" t="s">
        <v>474</v>
      </c>
      <c r="H276" s="94"/>
      <c r="J276" s="76"/>
      <c r="K276" s="76"/>
      <c r="L276" s="76"/>
      <c r="N276" s="287"/>
      <c r="O276" s="38"/>
      <c r="P276" s="101"/>
      <c r="Q276" s="101"/>
      <c r="R276" s="39"/>
      <c r="S276" s="39"/>
      <c r="T276" s="39"/>
      <c r="U276" s="39"/>
      <c r="V276" s="39"/>
      <c r="W276" s="39"/>
    </row>
    <row r="277" spans="1:24" s="37" customFormat="1" ht="15.75">
      <c r="A277" s="164" t="s">
        <v>264</v>
      </c>
      <c r="B277" s="552" t="s">
        <v>259</v>
      </c>
      <c r="C277" s="553"/>
      <c r="D277" s="553"/>
      <c r="E277" s="554"/>
      <c r="F277" s="177">
        <v>1331</v>
      </c>
      <c r="G277" s="176" t="s">
        <v>312</v>
      </c>
      <c r="H277" s="178"/>
      <c r="J277" s="76"/>
      <c r="K277" s="76"/>
      <c r="L277" s="76"/>
      <c r="N277" s="287"/>
      <c r="O277" s="40"/>
      <c r="P277" s="101"/>
      <c r="Q277" s="101"/>
      <c r="R277" s="148"/>
      <c r="S277" s="147"/>
      <c r="T277" s="147"/>
      <c r="U277" s="147"/>
      <c r="V277" s="147"/>
      <c r="W277" s="147"/>
    </row>
    <row r="278" spans="1:24" s="37" customFormat="1" ht="15.75">
      <c r="A278" s="35"/>
      <c r="B278" s="160"/>
      <c r="C278" s="257"/>
      <c r="D278" s="257"/>
      <c r="E278" s="95"/>
      <c r="F278" s="95"/>
      <c r="G278" s="43"/>
      <c r="H278" s="44"/>
      <c r="I278" s="95"/>
      <c r="K278" s="76"/>
      <c r="L278" s="76"/>
      <c r="M278" s="76"/>
      <c r="N278" s="287"/>
      <c r="P278" s="41"/>
      <c r="Q278" s="102"/>
      <c r="R278" s="102"/>
      <c r="S278" s="148"/>
      <c r="T278" s="147"/>
      <c r="U278" s="147"/>
      <c r="V278" s="147"/>
      <c r="W278" s="147"/>
      <c r="X278" s="147"/>
    </row>
    <row r="279" spans="1:24" s="31" customFormat="1">
      <c r="A279" s="35"/>
      <c r="B279" s="270"/>
      <c r="C279" s="230"/>
      <c r="D279" s="230"/>
      <c r="E279" s="230"/>
      <c r="F279" s="230"/>
      <c r="G279" s="230"/>
      <c r="H279" s="230"/>
      <c r="I279" s="230"/>
      <c r="K279" s="73"/>
      <c r="L279" s="73"/>
      <c r="M279" s="73"/>
      <c r="N279" s="288"/>
      <c r="P279" s="4"/>
      <c r="Q279" s="4"/>
    </row>
    <row r="280" spans="1:24" s="31" customFormat="1" ht="15.75" customHeight="1">
      <c r="A280" s="35"/>
      <c r="B280" s="548" t="s">
        <v>269</v>
      </c>
      <c r="C280" s="548"/>
      <c r="D280" s="548"/>
      <c r="E280" s="548"/>
      <c r="F280" s="548"/>
      <c r="G280" s="548"/>
      <c r="H280" s="93" t="str">
        <f>IF(OR(D9="",K275=0),"",K275)</f>
        <v/>
      </c>
      <c r="I280" s="45" t="s">
        <v>159</v>
      </c>
      <c r="J280" s="17"/>
      <c r="K280" s="17"/>
      <c r="L280" s="17"/>
      <c r="M280" s="17"/>
      <c r="N280" s="288"/>
      <c r="S280" s="4"/>
    </row>
    <row r="281" spans="1:24" s="31" customFormat="1" ht="15.75" customHeight="1">
      <c r="A281" s="35"/>
      <c r="B281" s="270"/>
      <c r="C281" s="230"/>
      <c r="D281" s="230"/>
      <c r="E281" s="230"/>
      <c r="F281" s="230"/>
      <c r="G281" s="230"/>
      <c r="H281" s="230"/>
      <c r="I281" s="235"/>
      <c r="J281" s="43"/>
      <c r="K281" s="43"/>
      <c r="L281" s="43"/>
      <c r="M281" s="43"/>
      <c r="N281" s="288"/>
      <c r="O281" s="43"/>
      <c r="R281" s="43"/>
      <c r="S281" s="4"/>
    </row>
    <row r="282" spans="1:24" s="31" customFormat="1" ht="15.75" customHeight="1">
      <c r="A282" s="295" t="s">
        <v>300</v>
      </c>
      <c r="B282" s="273"/>
      <c r="C282" s="271"/>
      <c r="D282" s="272"/>
      <c r="E282" s="301" t="str">
        <f>IF(OR(H280="",D9=""),"",IF(M36&lt;31,IF(K37=1,K36,""),""))</f>
        <v/>
      </c>
      <c r="F282" s="160"/>
      <c r="G282" s="157" t="str">
        <f>IF(OR(H280="",D9=""),"",
IF(E16="первая",
IF(H280&gt;=F276,"соответствует","не соответствует"),
IF(H280&gt;=F277,"соответствует","не соответствует")))</f>
        <v/>
      </c>
      <c r="H282" s="48"/>
      <c r="I282" s="149" t="s">
        <v>161</v>
      </c>
      <c r="J282" s="43"/>
      <c r="K282" s="43"/>
      <c r="L282" s="43"/>
      <c r="M282" s="43"/>
      <c r="N282" s="288"/>
      <c r="O282" s="43"/>
      <c r="R282" s="43"/>
      <c r="S282" s="4"/>
    </row>
    <row r="283" spans="1:24" s="31" customFormat="1" ht="24" customHeight="1">
      <c r="A283" s="103" t="s">
        <v>260</v>
      </c>
      <c r="B283" s="273"/>
      <c r="C283" s="273"/>
      <c r="D283" s="273"/>
      <c r="E283" s="150" t="str">
        <f>IF(OR(H280="",D9="",E16=""),"",IF(E16="первая",A276,A277))</f>
        <v/>
      </c>
      <c r="F283" s="48" t="s">
        <v>160</v>
      </c>
      <c r="G283" s="48"/>
      <c r="H283" s="160"/>
      <c r="I283" s="147"/>
      <c r="J283" s="43"/>
      <c r="K283" s="148"/>
      <c r="L283" s="43"/>
      <c r="M283" s="43"/>
      <c r="N283" s="288"/>
      <c r="O283" s="43"/>
      <c r="R283" s="43"/>
      <c r="S283" s="4"/>
    </row>
    <row r="284" spans="1:24" s="31" customFormat="1" ht="15.75">
      <c r="A284" s="35"/>
      <c r="B284" s="270"/>
      <c r="C284" s="230"/>
      <c r="D284" s="230"/>
      <c r="E284" s="230"/>
      <c r="F284" s="230"/>
      <c r="G284" s="230"/>
      <c r="H284" s="230"/>
      <c r="I284" s="230"/>
      <c r="J284" s="4"/>
      <c r="K284" s="4"/>
      <c r="L284" s="4"/>
      <c r="M284" s="4"/>
      <c r="N284" s="502"/>
      <c r="O284" s="502"/>
      <c r="P284" s="502"/>
      <c r="Q284" s="502"/>
      <c r="R284" s="502"/>
      <c r="S284" s="4"/>
    </row>
    <row r="285" spans="1:24" s="31" customFormat="1" ht="15.75">
      <c r="A285" s="705" t="s">
        <v>441</v>
      </c>
      <c r="B285" s="705"/>
      <c r="C285" s="705"/>
      <c r="D285" s="230"/>
      <c r="E285" s="230"/>
      <c r="F285" s="230"/>
      <c r="G285" s="230"/>
      <c r="H285" s="230"/>
      <c r="I285" s="230"/>
      <c r="J285" s="4"/>
      <c r="K285" s="4"/>
      <c r="L285" s="4"/>
      <c r="M285" s="4"/>
      <c r="N285" s="44"/>
      <c r="O285" s="44"/>
      <c r="P285" s="44"/>
      <c r="Q285" s="44"/>
      <c r="R285" s="44"/>
      <c r="S285" s="4"/>
    </row>
    <row r="286" spans="1:24" s="31" customFormat="1" ht="15.75">
      <c r="A286" s="705"/>
      <c r="B286" s="705"/>
      <c r="C286" s="705"/>
      <c r="D286" s="274"/>
      <c r="E286" s="151"/>
      <c r="F286" s="248" t="str">
        <f>IF($D$9&lt;&gt;"",IF('общие сведения'!J43&lt;&gt;"",'общие сведения'!J43,""),"")</f>
        <v/>
      </c>
      <c r="G286" s="149"/>
      <c r="H286" s="149"/>
      <c r="I286" s="149"/>
      <c r="J286" s="4"/>
      <c r="K286" s="4"/>
      <c r="L286" s="4"/>
      <c r="M286" s="4"/>
      <c r="N286" s="282"/>
      <c r="P286" s="146"/>
      <c r="R286" s="47"/>
      <c r="S286" s="4"/>
    </row>
    <row r="287" spans="1:24" s="31" customFormat="1" ht="15.75">
      <c r="A287" s="393"/>
      <c r="B287" s="394"/>
      <c r="C287" s="8"/>
      <c r="D287" s="274"/>
      <c r="E287" s="151"/>
      <c r="F287" s="480" t="s">
        <v>263</v>
      </c>
      <c r="G287" s="480"/>
      <c r="H287" s="480"/>
      <c r="I287" s="480"/>
      <c r="N287" s="95"/>
      <c r="O287" s="44"/>
      <c r="P287" s="44"/>
      <c r="Q287" s="44"/>
      <c r="R287" s="44"/>
      <c r="S287" s="4"/>
    </row>
    <row r="288" spans="1:24" s="31" customFormat="1" ht="15.75">
      <c r="A288" s="393" t="s">
        <v>261</v>
      </c>
      <c r="B288" s="394"/>
      <c r="C288" s="8"/>
      <c r="D288" s="274"/>
      <c r="E288" s="151"/>
      <c r="F288" s="248" t="str">
        <f>IF($D$9&lt;&gt;"",IF('общие сведения'!J45&lt;&gt;"",'общие сведения'!J45,""),"")</f>
        <v/>
      </c>
      <c r="G288" s="251"/>
      <c r="H288" s="250"/>
      <c r="I288" s="250"/>
      <c r="J288" s="48"/>
      <c r="K288" s="48"/>
      <c r="L288" s="48"/>
      <c r="M288" s="48"/>
      <c r="N288" s="288"/>
      <c r="O288" s="147"/>
      <c r="P288" s="147"/>
      <c r="R288" s="46"/>
      <c r="S288" s="4"/>
    </row>
    <row r="289" spans="1:19" s="31" customFormat="1" ht="15.75">
      <c r="A289" s="395"/>
      <c r="B289" s="396"/>
      <c r="C289" s="8"/>
      <c r="D289" s="274"/>
      <c r="E289" s="151"/>
      <c r="F289" s="480" t="s">
        <v>263</v>
      </c>
      <c r="G289" s="480"/>
      <c r="H289" s="480"/>
      <c r="I289" s="480"/>
      <c r="J289" s="147"/>
      <c r="L289" s="48"/>
      <c r="M289" s="48"/>
      <c r="N289" s="248"/>
      <c r="O289" s="48"/>
      <c r="P289" s="48"/>
      <c r="Q289" s="48"/>
      <c r="R289" s="48"/>
      <c r="S289" s="4"/>
    </row>
    <row r="290" spans="1:19" s="31" customFormat="1" ht="15.75">
      <c r="A290" s="395"/>
      <c r="B290" s="397"/>
      <c r="C290" s="8"/>
      <c r="D290" s="274"/>
      <c r="E290" s="151"/>
      <c r="F290" s="248" t="str">
        <f>IF($D$9&lt;&gt;"",IF('общие сведения'!J47&lt;&gt;"",'общие сведения'!J47,""),"")</f>
        <v/>
      </c>
      <c r="G290" s="251"/>
      <c r="H290" s="250"/>
      <c r="I290" s="250"/>
      <c r="J290" s="4"/>
      <c r="K290" s="4"/>
      <c r="L290" s="4"/>
      <c r="M290" s="4"/>
      <c r="N290" s="282"/>
      <c r="P290" s="42"/>
      <c r="Q290" s="4"/>
      <c r="R290" s="4"/>
      <c r="S290" s="4"/>
    </row>
    <row r="291" spans="1:19" s="31" customFormat="1" ht="15.75">
      <c r="A291" s="395"/>
      <c r="B291" s="397"/>
      <c r="C291" s="8"/>
      <c r="D291" s="274"/>
      <c r="E291" s="151"/>
      <c r="F291" s="480" t="s">
        <v>263</v>
      </c>
      <c r="G291" s="480"/>
      <c r="H291" s="480"/>
      <c r="I291" s="480"/>
      <c r="J291" s="151"/>
      <c r="K291" s="4"/>
      <c r="M291" s="151"/>
      <c r="N291" s="289"/>
      <c r="O291" s="151"/>
      <c r="P291" s="151"/>
      <c r="Q291" s="151"/>
      <c r="R291" s="151"/>
    </row>
    <row r="292" spans="1:19" s="31" customFormat="1" ht="15.75">
      <c r="A292" s="395"/>
      <c r="B292" s="397"/>
      <c r="C292" s="8"/>
      <c r="D292" s="274"/>
      <c r="E292" s="151"/>
      <c r="F292" s="248" t="str">
        <f>IF($D$9&lt;&gt;"",IF('общие сведения'!J49&lt;&gt;"",'общие сведения'!J49,""),"")</f>
        <v/>
      </c>
      <c r="G292" s="251"/>
      <c r="H292" s="250"/>
      <c r="I292" s="250"/>
      <c r="J292" s="151"/>
      <c r="M292" s="152"/>
      <c r="N292" s="290"/>
      <c r="O292" s="152"/>
      <c r="P292" s="152"/>
      <c r="Q292" s="152"/>
      <c r="R292" s="152"/>
    </row>
    <row r="293" spans="1:19" s="31" customFormat="1" ht="15.75">
      <c r="A293" s="395"/>
      <c r="B293" s="397"/>
      <c r="C293" s="8"/>
      <c r="D293" s="230"/>
      <c r="E293" s="230"/>
      <c r="F293" s="480" t="s">
        <v>263</v>
      </c>
      <c r="G293" s="480"/>
      <c r="H293" s="480"/>
      <c r="I293" s="480"/>
      <c r="J293" s="151"/>
      <c r="K293" s="4"/>
      <c r="M293" s="151"/>
      <c r="N293" s="289"/>
      <c r="O293" s="151"/>
      <c r="P293" s="151"/>
      <c r="Q293" s="151"/>
      <c r="R293" s="151"/>
    </row>
    <row r="294" spans="1:19" s="31" customFormat="1" ht="7.5" customHeight="1">
      <c r="A294" s="35"/>
      <c r="B294" s="270"/>
      <c r="C294" s="230"/>
      <c r="D294" s="230"/>
      <c r="E294" s="230"/>
      <c r="F294" s="189"/>
      <c r="G294" s="189"/>
      <c r="H294" s="189"/>
      <c r="I294" s="189"/>
      <c r="J294" s="151"/>
      <c r="K294" s="4"/>
      <c r="M294" s="151"/>
      <c r="N294" s="289"/>
      <c r="O294" s="151"/>
      <c r="P294" s="151"/>
      <c r="Q294" s="151"/>
      <c r="R294" s="151"/>
    </row>
    <row r="295" spans="1:19" s="31" customFormat="1" ht="15.75">
      <c r="A295" s="160"/>
      <c r="B295" s="504" t="s">
        <v>22</v>
      </c>
      <c r="C295" s="504"/>
      <c r="D295" s="504"/>
      <c r="E295" s="504"/>
      <c r="G295" s="202" t="str">
        <f>IF(H280&lt;&gt;""," «  "&amp;'общие сведения'!C52&amp;"  »  "&amp;'общие сведения'!E52&amp;"  20"&amp;'общие сведения'!H52&amp;" г.","« __ » ___________  20__ г.")</f>
        <v>« __ » ___________  20__ г.</v>
      </c>
      <c r="H295" s="252"/>
      <c r="I295" s="225"/>
      <c r="J295" s="151"/>
      <c r="M295" s="152"/>
      <c r="N295" s="290"/>
      <c r="O295" s="152"/>
      <c r="P295" s="152"/>
      <c r="Q295" s="152"/>
      <c r="R295" s="152"/>
    </row>
    <row r="296" spans="1:19" s="31" customFormat="1" ht="15.75">
      <c r="A296" s="160"/>
      <c r="B296" s="275"/>
      <c r="C296" s="275"/>
      <c r="D296" s="275"/>
      <c r="E296" s="49"/>
      <c r="F296" s="202"/>
      <c r="G296" s="253"/>
      <c r="H296" s="252"/>
      <c r="I296" s="225"/>
      <c r="J296" s="151"/>
      <c r="M296" s="152"/>
      <c r="N296" s="290"/>
      <c r="O296" s="152"/>
      <c r="P296" s="152"/>
      <c r="Q296" s="152"/>
      <c r="R296" s="152"/>
    </row>
    <row r="297" spans="1:19" s="31" customFormat="1" ht="8.25" customHeight="1">
      <c r="A297" s="160"/>
      <c r="B297" s="275"/>
      <c r="C297" s="275"/>
      <c r="D297" s="275"/>
      <c r="E297" s="49"/>
      <c r="F297" s="202"/>
      <c r="G297" s="253"/>
      <c r="H297" s="252"/>
      <c r="I297" s="225"/>
      <c r="J297" s="151"/>
      <c r="M297" s="152"/>
      <c r="N297" s="290"/>
      <c r="O297" s="152"/>
      <c r="P297" s="152"/>
      <c r="Q297" s="152"/>
      <c r="R297" s="152"/>
    </row>
    <row r="298" spans="1:19" s="31" customFormat="1" ht="15.75">
      <c r="A298" s="160"/>
      <c r="B298" s="275"/>
      <c r="C298" s="275"/>
      <c r="D298" s="275"/>
      <c r="E298" s="49"/>
      <c r="F298" s="202"/>
      <c r="G298" s="253"/>
      <c r="H298" s="252"/>
      <c r="I298" s="225"/>
      <c r="J298" s="151"/>
      <c r="M298" s="152"/>
      <c r="N298" s="290"/>
      <c r="O298" s="152"/>
      <c r="P298" s="152"/>
      <c r="Q298" s="152"/>
      <c r="R298" s="152"/>
    </row>
    <row r="299" spans="1:19" s="31" customFormat="1" ht="15.75">
      <c r="A299" s="35"/>
      <c r="B299" s="270"/>
      <c r="C299" s="275"/>
      <c r="D299" s="230"/>
      <c r="E299" s="230"/>
      <c r="F299" s="230"/>
      <c r="G299" s="230"/>
      <c r="H299" s="50"/>
      <c r="I299" s="230"/>
      <c r="J299" s="151"/>
      <c r="K299" s="4"/>
      <c r="L299" s="151" t="str">
        <f>IF(ЭЗ!E548&lt;&gt;"",ЭЗ!E548,"")</f>
        <v/>
      </c>
      <c r="M299" s="151"/>
      <c r="N299" s="289"/>
      <c r="O299" s="151"/>
      <c r="P299" s="151"/>
      <c r="Q299" s="151"/>
      <c r="R299" s="151"/>
    </row>
    <row r="300" spans="1:19" s="31" customFormat="1" ht="15.75" customHeight="1">
      <c r="A300" s="503" t="s">
        <v>452</v>
      </c>
      <c r="B300" s="503"/>
      <c r="C300" s="503"/>
      <c r="D300" s="503"/>
      <c r="E300" s="503"/>
      <c r="F300" s="503"/>
      <c r="G300" s="503"/>
      <c r="H300" s="503"/>
      <c r="I300" s="503"/>
      <c r="J300" s="151"/>
      <c r="M300" s="152"/>
      <c r="N300" s="290"/>
      <c r="O300" s="152"/>
      <c r="P300" s="152"/>
      <c r="Q300" s="152"/>
      <c r="R300" s="152"/>
    </row>
    <row r="301" spans="1:19" s="31" customFormat="1" ht="15.75">
      <c r="A301" s="255" t="s">
        <v>21</v>
      </c>
      <c r="B301" s="160"/>
      <c r="C301" s="276"/>
      <c r="D301" s="160"/>
      <c r="E301" s="158"/>
      <c r="F301" s="103" t="str">
        <f>IF('общие сведения'!J19&lt;&gt;"",'общие сведения'!J19,"")</f>
        <v/>
      </c>
      <c r="G301" s="37"/>
      <c r="H301" s="37"/>
      <c r="J301" s="151"/>
      <c r="M301" s="152"/>
      <c r="N301" s="290"/>
      <c r="O301" s="152"/>
      <c r="P301" s="152"/>
      <c r="Q301" s="152"/>
      <c r="R301" s="152"/>
      <c r="S301" s="4"/>
    </row>
    <row r="302" spans="1:19" s="31" customFormat="1" ht="15.75">
      <c r="A302" s="35"/>
      <c r="B302" s="225"/>
      <c r="C302" s="230"/>
      <c r="D302" s="501" t="s">
        <v>262</v>
      </c>
      <c r="E302" s="501"/>
      <c r="F302" s="480" t="s">
        <v>263</v>
      </c>
      <c r="G302" s="480"/>
      <c r="H302" s="480"/>
      <c r="I302" s="480"/>
      <c r="M302" s="153"/>
      <c r="N302" s="291"/>
      <c r="O302" s="154"/>
      <c r="P302" s="155"/>
      <c r="Q302" s="156"/>
      <c r="R302" s="4"/>
    </row>
    <row r="303" spans="1:19" s="31" customFormat="1" ht="9.75" customHeight="1">
      <c r="A303" s="35"/>
      <c r="B303" s="225"/>
      <c r="C303" s="230"/>
      <c r="D303" s="254"/>
      <c r="E303" s="254"/>
      <c r="F303" s="189"/>
      <c r="G303" s="189"/>
      <c r="H303" s="189"/>
      <c r="I303" s="189"/>
      <c r="M303" s="153"/>
      <c r="N303" s="291"/>
      <c r="O303" s="154"/>
      <c r="P303" s="155"/>
      <c r="Q303" s="156"/>
      <c r="R303" s="4"/>
    </row>
    <row r="304" spans="1:19" s="31" customFormat="1" ht="15.75">
      <c r="A304" s="35"/>
      <c r="B304" s="225"/>
      <c r="C304" s="230"/>
      <c r="D304" s="254"/>
      <c r="E304" s="254"/>
      <c r="F304" s="189"/>
      <c r="G304" s="189"/>
      <c r="H304" s="189"/>
      <c r="I304" s="189"/>
      <c r="M304" s="153"/>
      <c r="N304" s="291"/>
      <c r="O304" s="154"/>
      <c r="P304" s="155"/>
      <c r="Q304" s="156"/>
      <c r="R304" s="4"/>
    </row>
    <row r="305" spans="1:19" s="31" customFormat="1" ht="9.75" customHeight="1">
      <c r="A305" s="35"/>
      <c r="B305" s="225"/>
      <c r="C305" s="230"/>
      <c r="D305" s="254"/>
      <c r="E305" s="254"/>
      <c r="F305" s="189"/>
      <c r="G305" s="189"/>
      <c r="H305" s="189"/>
      <c r="I305" s="189"/>
      <c r="M305" s="153"/>
      <c r="N305" s="291"/>
      <c r="O305" s="154"/>
      <c r="P305" s="155"/>
      <c r="Q305" s="156"/>
      <c r="R305" s="4"/>
    </row>
    <row r="306" spans="1:19" s="31" customFormat="1" ht="15.75">
      <c r="A306" s="167" t="s">
        <v>274</v>
      </c>
      <c r="B306" s="160"/>
      <c r="C306" s="277"/>
      <c r="D306" s="277"/>
      <c r="E306" s="166"/>
      <c r="F306" s="166"/>
      <c r="G306" s="166"/>
      <c r="H306" s="166"/>
      <c r="I306" s="166"/>
      <c r="J306" s="4"/>
      <c r="K306" s="52"/>
      <c r="L306" s="49"/>
      <c r="M306" s="53"/>
      <c r="N306" s="291"/>
      <c r="O306" s="53"/>
      <c r="P306" s="51"/>
      <c r="Q306" s="54"/>
      <c r="R306" s="4"/>
      <c r="S306" s="4"/>
    </row>
    <row r="307" spans="1:19" s="31" customFormat="1" ht="6.75" customHeight="1">
      <c r="A307" s="35"/>
      <c r="B307" s="278"/>
      <c r="C307" s="278"/>
      <c r="D307" s="278"/>
      <c r="E307" s="55"/>
      <c r="F307" s="55"/>
      <c r="G307" s="55"/>
      <c r="H307" s="55"/>
      <c r="I307" s="55"/>
      <c r="J307" s="165"/>
      <c r="K307" s="165"/>
      <c r="L307" s="165"/>
      <c r="M307" s="165"/>
      <c r="N307" s="55"/>
      <c r="O307" s="165"/>
      <c r="P307" s="165"/>
      <c r="Q307" s="165"/>
      <c r="R307" s="165"/>
      <c r="S307" s="4"/>
    </row>
    <row r="308" spans="1:19" s="31" customFormat="1" ht="12.75">
      <c r="A308" s="499" t="str">
        <f xml:space="preserve"> IF(AND(H280&lt;&gt;"",F188=0,F191=0),"В течение одного года пройти повышение квалификации  в объеме не менее 72 часов с последующим обучением по накопительной системе в межаттестационный период","")</f>
        <v/>
      </c>
      <c r="B308" s="500"/>
      <c r="C308" s="500"/>
      <c r="D308" s="500"/>
      <c r="E308" s="500"/>
      <c r="F308" s="500"/>
      <c r="G308" s="500"/>
      <c r="H308" s="500"/>
      <c r="I308" s="500"/>
      <c r="J308" s="4"/>
      <c r="K308" s="4"/>
      <c r="L308" s="4"/>
      <c r="M308" s="4"/>
      <c r="N308" s="282"/>
      <c r="O308" s="4"/>
      <c r="P308" s="42"/>
      <c r="Q308" s="4"/>
      <c r="R308" s="4"/>
      <c r="S308" s="4"/>
    </row>
    <row r="309" spans="1:19" s="31" customFormat="1">
      <c r="A309" s="500"/>
      <c r="B309" s="500"/>
      <c r="C309" s="500"/>
      <c r="D309" s="500"/>
      <c r="E309" s="500"/>
      <c r="F309" s="500"/>
      <c r="G309" s="500"/>
      <c r="H309" s="500"/>
      <c r="I309" s="500"/>
      <c r="J309" s="161"/>
      <c r="K309" s="161"/>
      <c r="L309" s="4"/>
      <c r="M309" s="498"/>
      <c r="N309" s="498"/>
      <c r="O309" s="498"/>
      <c r="P309" s="498"/>
      <c r="Q309" s="498"/>
      <c r="R309" s="498"/>
      <c r="S309" s="4"/>
    </row>
    <row r="310" spans="1:19" s="31" customFormat="1" ht="15.75">
      <c r="A310" s="500"/>
      <c r="B310" s="500"/>
      <c r="C310" s="500"/>
      <c r="D310" s="500"/>
      <c r="E310" s="500"/>
      <c r="F310" s="500"/>
      <c r="G310" s="500"/>
      <c r="H310" s="500"/>
      <c r="I310" s="500"/>
      <c r="J310" s="162"/>
      <c r="K310" s="162"/>
      <c r="N310" s="288"/>
      <c r="O310" s="162"/>
      <c r="P310" s="162"/>
      <c r="Q310" s="162"/>
      <c r="R310" s="162"/>
      <c r="S310" s="4"/>
    </row>
    <row r="311" spans="1:19" s="31" customFormat="1" ht="16.5" customHeight="1">
      <c r="A311" s="500"/>
      <c r="B311" s="500"/>
      <c r="C311" s="500"/>
      <c r="D311" s="500"/>
      <c r="E311" s="500"/>
      <c r="F311" s="500"/>
      <c r="G311" s="500"/>
      <c r="H311" s="500"/>
      <c r="I311" s="500"/>
      <c r="J311" s="166"/>
      <c r="K311" s="166"/>
      <c r="L311" s="166"/>
      <c r="M311" s="166"/>
      <c r="N311" s="292"/>
      <c r="O311" s="166"/>
      <c r="P311" s="166"/>
      <c r="Q311" s="166"/>
      <c r="R311" s="166"/>
      <c r="S311" s="4"/>
    </row>
    <row r="312" spans="1:19" s="31" customFormat="1" ht="16.5" customHeight="1">
      <c r="A312" s="36"/>
      <c r="B312" s="279"/>
      <c r="C312" s="279"/>
      <c r="D312" s="280"/>
      <c r="E312" s="36"/>
      <c r="F312" s="36"/>
      <c r="G312" s="36"/>
      <c r="H312" s="36"/>
      <c r="I312" s="36"/>
      <c r="J312" s="55"/>
      <c r="K312" s="55"/>
      <c r="L312" s="55"/>
      <c r="M312" s="55"/>
      <c r="N312" s="55"/>
      <c r="O312" s="55"/>
      <c r="P312" s="55"/>
      <c r="Q312" s="55"/>
      <c r="R312" s="55"/>
      <c r="S312" s="4"/>
    </row>
    <row r="313" spans="1:19" s="31" customFormat="1" ht="33" customHeight="1">
      <c r="A313" s="55"/>
      <c r="B313" s="707" t="str">
        <f>IF(A327=13,"Экспертное заключение ГОТОВО к печати","ЭЗ не готово к печати")</f>
        <v>ЭЗ не готово к печати</v>
      </c>
      <c r="C313" s="707"/>
      <c r="D313" s="707"/>
      <c r="E313" s="707"/>
      <c r="F313" s="707"/>
      <c r="G313" s="707"/>
      <c r="H313" s="707"/>
      <c r="I313" s="707"/>
      <c r="J313" s="55"/>
      <c r="K313" s="55"/>
      <c r="L313" s="55"/>
      <c r="M313" s="55"/>
      <c r="N313" s="55"/>
      <c r="O313" s="55"/>
      <c r="P313" s="55"/>
      <c r="R313" s="55"/>
      <c r="S313" s="4"/>
    </row>
    <row r="314" spans="1:19" s="31" customFormat="1">
      <c r="A314" s="355">
        <f t="shared" ref="A314:A326" si="1">IF(F314=" + ",1,0)</f>
        <v>0</v>
      </c>
      <c r="B314" s="706" t="s">
        <v>165</v>
      </c>
      <c r="C314" s="706"/>
      <c r="D314" s="706"/>
      <c r="E314" s="377"/>
      <c r="F314" s="377" t="str">
        <f>IF(D9&lt;&gt;""," + ","не заполнено")</f>
        <v>не заполнено</v>
      </c>
      <c r="G314" s="378"/>
      <c r="H314" s="377"/>
      <c r="I314" s="377"/>
      <c r="J314" s="55"/>
      <c r="K314" s="55"/>
      <c r="L314" s="55"/>
      <c r="M314" s="55"/>
      <c r="N314" s="55"/>
      <c r="O314" s="55"/>
      <c r="P314" s="56"/>
      <c r="R314" s="55"/>
      <c r="S314" s="4"/>
    </row>
    <row r="315" spans="1:19" s="31" customFormat="1">
      <c r="A315" s="355">
        <f t="shared" si="1"/>
        <v>0</v>
      </c>
      <c r="B315" s="472" t="s">
        <v>266</v>
      </c>
      <c r="C315" s="472"/>
      <c r="D315" s="472"/>
      <c r="E315" s="380"/>
      <c r="F315" s="381" t="str">
        <f>IF(C10&lt;&gt;""," + ","не заполнено")</f>
        <v>не заполнено</v>
      </c>
      <c r="G315" s="382"/>
      <c r="H315" s="380"/>
      <c r="I315" s="380"/>
      <c r="J315" s="55"/>
      <c r="K315" s="55"/>
      <c r="L315" s="55"/>
      <c r="M315" s="55"/>
      <c r="N315" s="55"/>
      <c r="O315" s="55"/>
      <c r="P315" s="56"/>
      <c r="R315" s="55"/>
      <c r="S315" s="4"/>
    </row>
    <row r="316" spans="1:19" s="31" customFormat="1" ht="15.75" customHeight="1">
      <c r="A316" s="355">
        <f t="shared" si="1"/>
        <v>0</v>
      </c>
      <c r="B316" s="472" t="s">
        <v>267</v>
      </c>
      <c r="C316" s="472"/>
      <c r="D316" s="472"/>
      <c r="E316" s="380"/>
      <c r="F316" s="381" t="str">
        <f>IF(C12&lt;&gt;""," + ","не заполнено")</f>
        <v>не заполнено</v>
      </c>
      <c r="G316" s="382"/>
      <c r="H316" s="380"/>
      <c r="I316" s="380"/>
      <c r="J316" s="163"/>
      <c r="K316" s="163"/>
      <c r="L316" s="163"/>
      <c r="M316" s="163"/>
      <c r="N316" s="293"/>
      <c r="O316" s="163"/>
      <c r="P316" s="163"/>
      <c r="R316" s="163"/>
      <c r="S316" s="4"/>
    </row>
    <row r="317" spans="1:19" s="31" customFormat="1">
      <c r="A317" s="355">
        <f t="shared" si="1"/>
        <v>0</v>
      </c>
      <c r="B317" s="472" t="s">
        <v>166</v>
      </c>
      <c r="C317" s="472"/>
      <c r="D317" s="472"/>
      <c r="E317" s="381"/>
      <c r="F317" s="381" t="str">
        <f>IF(G13&lt;&gt;""," + ","не заполнено")</f>
        <v>не заполнено</v>
      </c>
      <c r="G317" s="382"/>
      <c r="H317" s="381"/>
      <c r="I317" s="381"/>
      <c r="K317" s="73"/>
      <c r="L317" s="73"/>
      <c r="M317" s="73"/>
      <c r="N317" s="288"/>
      <c r="P317" s="4"/>
      <c r="R317" s="4"/>
      <c r="S317" s="4"/>
    </row>
    <row r="318" spans="1:19" s="31" customFormat="1">
      <c r="A318" s="355">
        <f t="shared" si="1"/>
        <v>0</v>
      </c>
      <c r="B318" s="472" t="s">
        <v>278</v>
      </c>
      <c r="C318" s="472"/>
      <c r="D318" s="472"/>
      <c r="E318" s="381"/>
      <c r="F318" s="381" t="str">
        <f>IF(D14&lt;&gt;""," + ","не заполнено")</f>
        <v>не заполнено</v>
      </c>
      <c r="G318" s="382"/>
      <c r="H318" s="381"/>
      <c r="I318" s="381"/>
      <c r="K318" s="73"/>
      <c r="L318" s="73"/>
      <c r="M318" s="73"/>
      <c r="N318" s="288"/>
      <c r="P318" s="4"/>
      <c r="R318" s="4"/>
      <c r="S318" s="4"/>
    </row>
    <row r="319" spans="1:19">
      <c r="A319" s="355">
        <f t="shared" si="1"/>
        <v>0</v>
      </c>
      <c r="B319" s="472" t="s">
        <v>279</v>
      </c>
      <c r="C319" s="472"/>
      <c r="D319" s="472"/>
      <c r="E319" s="383"/>
      <c r="F319" s="381" t="str">
        <f>IF(E15&lt;&gt;""," + ","не заполнено")</f>
        <v>не заполнено</v>
      </c>
      <c r="G319" s="384"/>
      <c r="H319" s="381"/>
      <c r="I319" s="381"/>
    </row>
    <row r="320" spans="1:19">
      <c r="A320" s="355">
        <f t="shared" si="1"/>
        <v>0</v>
      </c>
      <c r="B320" s="472" t="s">
        <v>280</v>
      </c>
      <c r="C320" s="472"/>
      <c r="D320" s="472"/>
      <c r="E320" s="385"/>
      <c r="F320" s="381" t="str">
        <f>IF(I15&lt;&gt;""," + ",IF(E15="нет"," + ","не заполнено"))</f>
        <v>не заполнено</v>
      </c>
      <c r="G320" s="384"/>
      <c r="H320" s="385"/>
      <c r="I320" s="386"/>
    </row>
    <row r="321" spans="1:14">
      <c r="A321" s="355">
        <f t="shared" si="1"/>
        <v>0</v>
      </c>
      <c r="B321" s="472" t="s">
        <v>167</v>
      </c>
      <c r="C321" s="472"/>
      <c r="D321" s="472"/>
      <c r="E321" s="385"/>
      <c r="F321" s="381" t="str">
        <f>IF(E16&lt;&gt;"",IF(E16="первая"," + ",IF(AND(E16="высшая",OR(E15="первая",E15="высшая"))," + ","ОШИБКА! Если нет в наличии первой категории нельзя заявлять высшую")),"не заполнено")</f>
        <v>не заполнено</v>
      </c>
      <c r="G321" s="384"/>
      <c r="H321" s="387"/>
      <c r="I321" s="387"/>
    </row>
    <row r="322" spans="1:14">
      <c r="A322" s="355">
        <f t="shared" si="1"/>
        <v>0</v>
      </c>
      <c r="B322" s="472" t="s">
        <v>442</v>
      </c>
      <c r="C322" s="472"/>
      <c r="D322" s="472"/>
      <c r="E322" s="384"/>
      <c r="F322" s="381" t="str">
        <f>IF(F286&lt;&gt;""," + ","не заполнено")</f>
        <v>не заполнено</v>
      </c>
      <c r="G322" s="384"/>
      <c r="H322" s="384"/>
      <c r="I322" s="384"/>
    </row>
    <row r="323" spans="1:14">
      <c r="A323" s="355">
        <f t="shared" si="1"/>
        <v>0</v>
      </c>
      <c r="B323" s="472" t="s">
        <v>268</v>
      </c>
      <c r="C323" s="472"/>
      <c r="D323" s="472"/>
      <c r="E323" s="379" t="s">
        <v>443</v>
      </c>
      <c r="F323" s="381" t="str">
        <f>IF(F288&lt;&gt;""," + ","не заполнено")</f>
        <v>не заполнено</v>
      </c>
      <c r="G323" s="384"/>
      <c r="H323" s="384"/>
      <c r="I323" s="384"/>
    </row>
    <row r="324" spans="1:14">
      <c r="A324" s="355">
        <f t="shared" si="1"/>
        <v>1</v>
      </c>
      <c r="B324" s="388"/>
      <c r="C324" s="389"/>
      <c r="D324" s="389"/>
      <c r="E324" s="379" t="s">
        <v>444</v>
      </c>
      <c r="F324" s="381" t="str">
        <f>IF(AND('общие сведения'!$F$41&gt;1,F290=""),"не заполнено",IF(AND('общие сведения'!$F$41&lt;2,F290&lt;&gt;""),"кол-во экспертов не предусматривает наличие второго"," + "))</f>
        <v xml:space="preserve"> + </v>
      </c>
      <c r="G324" s="384"/>
      <c r="H324" s="384"/>
      <c r="I324" s="384"/>
    </row>
    <row r="325" spans="1:14">
      <c r="A325" s="355">
        <f t="shared" si="1"/>
        <v>1</v>
      </c>
      <c r="B325" s="388"/>
      <c r="C325" s="389"/>
      <c r="D325" s="389"/>
      <c r="E325" s="379" t="s">
        <v>445</v>
      </c>
      <c r="F325" s="381" t="str">
        <f>IF(AND('общие сведения'!$F$41&gt;2,F292=""),"не заполнено",IF(AND('общие сведения'!$F$41&lt;3,F292&lt;&gt;""),"кол-во экспертов не предусматривает наличие третьего"," + "))</f>
        <v xml:space="preserve"> + </v>
      </c>
      <c r="G325" s="384"/>
      <c r="H325" s="384"/>
      <c r="I325" s="384"/>
    </row>
    <row r="326" spans="1:14">
      <c r="A326" s="355">
        <f t="shared" si="1"/>
        <v>0</v>
      </c>
      <c r="B326" s="473" t="s">
        <v>447</v>
      </c>
      <c r="C326" s="473"/>
      <c r="D326" s="473"/>
      <c r="E326" s="473"/>
      <c r="F326" s="381" t="str">
        <f>IF(H280&lt;&gt;""," + ","не заполнено - подсчет автоматический")</f>
        <v>не заполнено - подсчет автоматический</v>
      </c>
      <c r="G326" s="384"/>
      <c r="H326" s="384"/>
      <c r="I326" s="384"/>
    </row>
    <row r="327" spans="1:14">
      <c r="A327" s="356">
        <f>SUM(A314:A326)</f>
        <v>2</v>
      </c>
      <c r="B327" s="390"/>
      <c r="C327" s="391"/>
      <c r="D327" s="391"/>
      <c r="E327" s="392"/>
      <c r="F327" s="392"/>
      <c r="G327" s="392"/>
      <c r="H327" s="392"/>
      <c r="I327" s="392"/>
    </row>
    <row r="328" spans="1:14" s="333" customFormat="1" ht="15.75" thickBot="1">
      <c r="A328" s="358"/>
      <c r="B328" s="359"/>
      <c r="C328" s="360"/>
      <c r="D328" s="360"/>
      <c r="E328" s="361"/>
      <c r="F328" s="361"/>
      <c r="G328" s="361"/>
      <c r="H328" s="361"/>
      <c r="I328" s="361"/>
      <c r="K328" s="362"/>
      <c r="L328" s="362"/>
      <c r="M328" s="362"/>
      <c r="N328" s="363"/>
    </row>
    <row r="329" spans="1:14" s="373" customFormat="1" ht="19.5" thickBot="1">
      <c r="A329" s="372"/>
      <c r="B329" s="474" t="s">
        <v>450</v>
      </c>
      <c r="C329" s="475"/>
      <c r="D329" s="475"/>
      <c r="E329" s="475"/>
      <c r="F329" s="475"/>
      <c r="G329" s="475"/>
      <c r="H329" s="475"/>
      <c r="I329" s="476"/>
      <c r="K329" s="374"/>
      <c r="L329" s="374"/>
      <c r="M329" s="374"/>
      <c r="N329" s="375"/>
    </row>
    <row r="330" spans="1:14" ht="6.75" customHeight="1" thickBot="1"/>
    <row r="331" spans="1:14" s="367" customFormat="1" ht="16.5" thickBot="1">
      <c r="A331" s="369"/>
      <c r="B331" s="474" t="s">
        <v>451</v>
      </c>
      <c r="C331" s="475"/>
      <c r="D331" s="475"/>
      <c r="E331" s="475"/>
      <c r="F331" s="475"/>
      <c r="G331" s="475"/>
      <c r="H331" s="475"/>
      <c r="I331" s="476"/>
      <c r="K331" s="370"/>
      <c r="L331" s="370"/>
      <c r="M331" s="370"/>
      <c r="N331" s="371"/>
    </row>
    <row r="333" spans="1:14" ht="15" customHeight="1">
      <c r="B333" s="477" t="str">
        <f>IF($B$313="Экспертное заключение ГОТОВО к печати"," Печать ЭЗ: меню Файл-Печать   или    комбинация клавиш  CTRL+P. ","")</f>
        <v/>
      </c>
      <c r="C333" s="477"/>
      <c r="D333" s="477"/>
      <c r="E333" s="477"/>
      <c r="F333" s="477"/>
      <c r="G333" s="477"/>
      <c r="H333" s="477"/>
      <c r="I333" s="477"/>
    </row>
    <row r="334" spans="1:14" ht="15" customHeight="1">
      <c r="B334" s="237"/>
      <c r="C334" s="471" t="str">
        <f>IF($B$313="Экспертное заключение ГОТОВО к печати"," Рекомендуется перед печатью выполнить Предварительный просмотр   (меню Файл)","")</f>
        <v/>
      </c>
      <c r="D334" s="471"/>
      <c r="E334" s="471"/>
      <c r="F334" s="471"/>
      <c r="G334" s="471"/>
      <c r="H334" s="471"/>
      <c r="I334" s="471"/>
    </row>
    <row r="335" spans="1:14" ht="15" customHeight="1">
      <c r="B335" s="376"/>
      <c r="C335" s="471"/>
      <c r="D335" s="471"/>
      <c r="E335" s="471"/>
      <c r="F335" s="471"/>
      <c r="G335" s="471"/>
      <c r="H335" s="471"/>
      <c r="I335" s="471"/>
    </row>
    <row r="336" spans="1:14">
      <c r="B336" s="376"/>
      <c r="C336" s="376"/>
      <c r="D336" s="376"/>
      <c r="E336" s="376"/>
      <c r="F336" s="376"/>
      <c r="G336" s="376"/>
      <c r="H336" s="376"/>
      <c r="I336" s="376"/>
    </row>
  </sheetData>
  <sheetProtection password="CF66" sheet="1" objects="1" scenarios="1"/>
  <mergeCells count="424">
    <mergeCell ref="B317:D317"/>
    <mergeCell ref="B318:D318"/>
    <mergeCell ref="B319:D319"/>
    <mergeCell ref="G138:G139"/>
    <mergeCell ref="H138:H139"/>
    <mergeCell ref="B313:I313"/>
    <mergeCell ref="I160:I161"/>
    <mergeCell ref="F160:F161"/>
    <mergeCell ref="F233:G234"/>
    <mergeCell ref="B168:I169"/>
    <mergeCell ref="I136:I137"/>
    <mergeCell ref="F217:G218"/>
    <mergeCell ref="E219:I219"/>
    <mergeCell ref="B314:D314"/>
    <mergeCell ref="B315:D315"/>
    <mergeCell ref="B316:D316"/>
    <mergeCell ref="E160:E161"/>
    <mergeCell ref="A285:C286"/>
    <mergeCell ref="G140:G141"/>
    <mergeCell ref="D131:E135"/>
    <mergeCell ref="F136:F137"/>
    <mergeCell ref="F138:F139"/>
    <mergeCell ref="F140:F141"/>
    <mergeCell ref="F165:G165"/>
    <mergeCell ref="E166:E167"/>
    <mergeCell ref="F166:G167"/>
    <mergeCell ref="H165:I165"/>
    <mergeCell ref="B170:C172"/>
    <mergeCell ref="G136:G137"/>
    <mergeCell ref="H136:H137"/>
    <mergeCell ref="H140:H141"/>
    <mergeCell ref="I140:I141"/>
    <mergeCell ref="I138:I139"/>
    <mergeCell ref="B219:C222"/>
    <mergeCell ref="E238:I238"/>
    <mergeCell ref="E251:E252"/>
    <mergeCell ref="H245:H246"/>
    <mergeCell ref="I245:I246"/>
    <mergeCell ref="H223:I224"/>
    <mergeCell ref="B247:C249"/>
    <mergeCell ref="B223:C226"/>
    <mergeCell ref="E245:E246"/>
    <mergeCell ref="B227:C230"/>
    <mergeCell ref="A223:A226"/>
    <mergeCell ref="A238:A240"/>
    <mergeCell ref="A231:A234"/>
    <mergeCell ref="A227:A230"/>
    <mergeCell ref="E239:I239"/>
    <mergeCell ref="A170:A172"/>
    <mergeCell ref="A168:A169"/>
    <mergeCell ref="A219:A222"/>
    <mergeCell ref="A216:A218"/>
    <mergeCell ref="A211:A212"/>
    <mergeCell ref="A213:A215"/>
    <mergeCell ref="A208:A210"/>
    <mergeCell ref="A173:A175"/>
    <mergeCell ref="A165:A167"/>
    <mergeCell ref="B165:C167"/>
    <mergeCell ref="A156:A158"/>
    <mergeCell ref="B156:C158"/>
    <mergeCell ref="A159:A161"/>
    <mergeCell ref="B159:C161"/>
    <mergeCell ref="A162:A164"/>
    <mergeCell ref="B162:C164"/>
    <mergeCell ref="D140:E141"/>
    <mergeCell ref="B143:C143"/>
    <mergeCell ref="B131:C137"/>
    <mergeCell ref="E145:I145"/>
    <mergeCell ref="D156:D158"/>
    <mergeCell ref="A148:A155"/>
    <mergeCell ref="B148:C149"/>
    <mergeCell ref="B150:C153"/>
    <mergeCell ref="E157:I157"/>
    <mergeCell ref="H154:H155"/>
    <mergeCell ref="H133:H135"/>
    <mergeCell ref="I133:I135"/>
    <mergeCell ref="G133:G135"/>
    <mergeCell ref="F133:F134"/>
    <mergeCell ref="A145:A147"/>
    <mergeCell ref="B145:C147"/>
    <mergeCell ref="D145:D147"/>
    <mergeCell ref="A131:A141"/>
    <mergeCell ref="D136:E137"/>
    <mergeCell ref="D138:E139"/>
    <mergeCell ref="G45:G48"/>
    <mergeCell ref="H49:H52"/>
    <mergeCell ref="F129:I129"/>
    <mergeCell ref="D128:E130"/>
    <mergeCell ref="F128:I128"/>
    <mergeCell ref="H126:I127"/>
    <mergeCell ref="F119:F120"/>
    <mergeCell ref="E80:E81"/>
    <mergeCell ref="D103:D111"/>
    <mergeCell ref="E103:E109"/>
    <mergeCell ref="B100:C100"/>
    <mergeCell ref="H37:H40"/>
    <mergeCell ref="I45:I48"/>
    <mergeCell ref="A53:A56"/>
    <mergeCell ref="B53:F56"/>
    <mergeCell ref="G53:G56"/>
    <mergeCell ref="H53:H56"/>
    <mergeCell ref="I53:I56"/>
    <mergeCell ref="A45:A48"/>
    <mergeCell ref="B45:F48"/>
    <mergeCell ref="A82:A90"/>
    <mergeCell ref="A71:A81"/>
    <mergeCell ref="A69:A70"/>
    <mergeCell ref="D66:D68"/>
    <mergeCell ref="A66:A68"/>
    <mergeCell ref="D71:D81"/>
    <mergeCell ref="B71:C81"/>
    <mergeCell ref="B82:C90"/>
    <mergeCell ref="A128:A130"/>
    <mergeCell ref="B128:C130"/>
    <mergeCell ref="A91:A102"/>
    <mergeCell ref="E101:E102"/>
    <mergeCell ref="A103:A111"/>
    <mergeCell ref="B103:C111"/>
    <mergeCell ref="E110:E111"/>
    <mergeCell ref="A124:A127"/>
    <mergeCell ref="A121:A123"/>
    <mergeCell ref="B121:C123"/>
    <mergeCell ref="C12:I12"/>
    <mergeCell ref="A13:C13"/>
    <mergeCell ref="G15:H15"/>
    <mergeCell ref="G32:I32"/>
    <mergeCell ref="G31:I31"/>
    <mergeCell ref="B24:I24"/>
    <mergeCell ref="G30:I30"/>
    <mergeCell ref="B25:I26"/>
    <mergeCell ref="B27:I28"/>
    <mergeCell ref="A18:I22"/>
    <mergeCell ref="A10:B10"/>
    <mergeCell ref="C10:I11"/>
    <mergeCell ref="B66:C68"/>
    <mergeCell ref="E126:E127"/>
    <mergeCell ref="A112:A120"/>
    <mergeCell ref="B112:C120"/>
    <mergeCell ref="E112:E118"/>
    <mergeCell ref="D91:D102"/>
    <mergeCell ref="I41:I44"/>
    <mergeCell ref="E15:F15"/>
    <mergeCell ref="E208:I208"/>
    <mergeCell ref="B208:C210"/>
    <mergeCell ref="H210:I210"/>
    <mergeCell ref="F210:G210"/>
    <mergeCell ref="E209:I209"/>
    <mergeCell ref="B216:C218"/>
    <mergeCell ref="D216:D218"/>
    <mergeCell ref="E217:E218"/>
    <mergeCell ref="B211:I212"/>
    <mergeCell ref="G37:G40"/>
    <mergeCell ref="I262:I263"/>
    <mergeCell ref="G258:G261"/>
    <mergeCell ref="G245:G246"/>
    <mergeCell ref="H231:I232"/>
    <mergeCell ref="H217:I218"/>
    <mergeCell ref="G110:G111"/>
    <mergeCell ref="E67:I67"/>
    <mergeCell ref="E66:I66"/>
    <mergeCell ref="F80:F81"/>
    <mergeCell ref="E258:E261"/>
    <mergeCell ref="B256:C263"/>
    <mergeCell ref="A253:A255"/>
    <mergeCell ref="B253:C255"/>
    <mergeCell ref="A247:A252"/>
    <mergeCell ref="D262:D263"/>
    <mergeCell ref="A256:A263"/>
    <mergeCell ref="H233:I234"/>
    <mergeCell ref="A241:A246"/>
    <mergeCell ref="B241:C243"/>
    <mergeCell ref="D231:D234"/>
    <mergeCell ref="F231:G232"/>
    <mergeCell ref="E233:E234"/>
    <mergeCell ref="B236:C236"/>
    <mergeCell ref="B238:C240"/>
    <mergeCell ref="B231:C234"/>
    <mergeCell ref="E231:E232"/>
    <mergeCell ref="I251:I252"/>
    <mergeCell ref="F266:G266"/>
    <mergeCell ref="H258:H261"/>
    <mergeCell ref="F258:F261"/>
    <mergeCell ref="F262:F263"/>
    <mergeCell ref="H251:H252"/>
    <mergeCell ref="F267:G267"/>
    <mergeCell ref="F271:G272"/>
    <mergeCell ref="F270:G270"/>
    <mergeCell ref="H266:I266"/>
    <mergeCell ref="H267:I267"/>
    <mergeCell ref="G262:G263"/>
    <mergeCell ref="H262:H263"/>
    <mergeCell ref="E119:E120"/>
    <mergeCell ref="D159:D161"/>
    <mergeCell ref="E154:E155"/>
    <mergeCell ref="A264:A266"/>
    <mergeCell ref="B270:C272"/>
    <mergeCell ref="A267:A269"/>
    <mergeCell ref="B267:C269"/>
    <mergeCell ref="A270:A272"/>
    <mergeCell ref="B264:C266"/>
    <mergeCell ref="B250:C252"/>
    <mergeCell ref="B124:C127"/>
    <mergeCell ref="D185:E189"/>
    <mergeCell ref="B178:C178"/>
    <mergeCell ref="F268:G269"/>
    <mergeCell ref="G251:G252"/>
    <mergeCell ref="F251:F252"/>
    <mergeCell ref="E253:I253"/>
    <mergeCell ref="E254:I254"/>
    <mergeCell ref="E262:E263"/>
    <mergeCell ref="I258:I261"/>
    <mergeCell ref="B59:I60"/>
    <mergeCell ref="H101:H102"/>
    <mergeCell ref="H110:H111"/>
    <mergeCell ref="F110:F111"/>
    <mergeCell ref="I89:I90"/>
    <mergeCell ref="B69:I70"/>
    <mergeCell ref="G80:G81"/>
    <mergeCell ref="H80:H81"/>
    <mergeCell ref="I80:I81"/>
    <mergeCell ref="E91:E100"/>
    <mergeCell ref="H89:H90"/>
    <mergeCell ref="D82:D90"/>
    <mergeCell ref="E82:E88"/>
    <mergeCell ref="F124:G124"/>
    <mergeCell ref="E89:E90"/>
    <mergeCell ref="F89:F90"/>
    <mergeCell ref="G89:G90"/>
    <mergeCell ref="D112:D120"/>
    <mergeCell ref="D121:D123"/>
    <mergeCell ref="D124:D127"/>
    <mergeCell ref="E71:E78"/>
    <mergeCell ref="E146:I146"/>
    <mergeCell ref="I101:I102"/>
    <mergeCell ref="F101:F102"/>
    <mergeCell ref="G101:G102"/>
    <mergeCell ref="I110:I111"/>
    <mergeCell ref="I119:I120"/>
    <mergeCell ref="G119:G120"/>
    <mergeCell ref="H119:H120"/>
    <mergeCell ref="E124:E125"/>
    <mergeCell ref="A2:I2"/>
    <mergeCell ref="D9:I9"/>
    <mergeCell ref="E16:F16"/>
    <mergeCell ref="A16:D16"/>
    <mergeCell ref="A12:B12"/>
    <mergeCell ref="D13:F13"/>
    <mergeCell ref="G13:I13"/>
    <mergeCell ref="A9:C9"/>
    <mergeCell ref="A14:C14"/>
    <mergeCell ref="A15:D15"/>
    <mergeCell ref="B58:I58"/>
    <mergeCell ref="A49:A52"/>
    <mergeCell ref="A41:A44"/>
    <mergeCell ref="B41:F44"/>
    <mergeCell ref="A30:A36"/>
    <mergeCell ref="B49:F52"/>
    <mergeCell ref="B30:F31"/>
    <mergeCell ref="A37:A40"/>
    <mergeCell ref="B37:F40"/>
    <mergeCell ref="I49:I52"/>
    <mergeCell ref="E122:I122"/>
    <mergeCell ref="I33:I34"/>
    <mergeCell ref="H124:I124"/>
    <mergeCell ref="F126:G127"/>
    <mergeCell ref="G41:G44"/>
    <mergeCell ref="H41:H44"/>
    <mergeCell ref="H33:H34"/>
    <mergeCell ref="B32:F36"/>
    <mergeCell ref="I37:I40"/>
    <mergeCell ref="G49:G52"/>
    <mergeCell ref="D148:D155"/>
    <mergeCell ref="D170:D172"/>
    <mergeCell ref="F164:G164"/>
    <mergeCell ref="E170:I170"/>
    <mergeCell ref="H45:H48"/>
    <mergeCell ref="G160:G161"/>
    <mergeCell ref="E156:I156"/>
    <mergeCell ref="E121:I121"/>
    <mergeCell ref="F123:G123"/>
    <mergeCell ref="H123:I123"/>
    <mergeCell ref="E148:E153"/>
    <mergeCell ref="E171:I171"/>
    <mergeCell ref="F125:G125"/>
    <mergeCell ref="D162:D164"/>
    <mergeCell ref="D165:D167"/>
    <mergeCell ref="E162:I162"/>
    <mergeCell ref="E163:I163"/>
    <mergeCell ref="H125:I125"/>
    <mergeCell ref="F154:F155"/>
    <mergeCell ref="G154:G155"/>
    <mergeCell ref="A180:A181"/>
    <mergeCell ref="B190:C192"/>
    <mergeCell ref="B180:I181"/>
    <mergeCell ref="A185:A189"/>
    <mergeCell ref="A190:A192"/>
    <mergeCell ref="B185:C189"/>
    <mergeCell ref="D190:E192"/>
    <mergeCell ref="G191:G192"/>
    <mergeCell ref="D182:E184"/>
    <mergeCell ref="I188:I189"/>
    <mergeCell ref="G188:G189"/>
    <mergeCell ref="F183:I183"/>
    <mergeCell ref="B182:C184"/>
    <mergeCell ref="B173:C175"/>
    <mergeCell ref="D173:D175"/>
    <mergeCell ref="E174:E175"/>
    <mergeCell ref="F174:F175"/>
    <mergeCell ref="G174:G175"/>
    <mergeCell ref="S140:S141"/>
    <mergeCell ref="P140:P141"/>
    <mergeCell ref="P136:P137"/>
    <mergeCell ref="Q140:Q141"/>
    <mergeCell ref="R140:R141"/>
    <mergeCell ref="F188:F189"/>
    <mergeCell ref="F182:I182"/>
    <mergeCell ref="I174:I175"/>
    <mergeCell ref="H174:H175"/>
    <mergeCell ref="H166:I167"/>
    <mergeCell ref="P131:Q131"/>
    <mergeCell ref="P133:Q135"/>
    <mergeCell ref="S136:S137"/>
    <mergeCell ref="Q138:Q139"/>
    <mergeCell ref="R136:R137"/>
    <mergeCell ref="P138:P139"/>
    <mergeCell ref="Q136:Q137"/>
    <mergeCell ref="R138:R139"/>
    <mergeCell ref="S138:S139"/>
    <mergeCell ref="O131:O135"/>
    <mergeCell ref="O136:O141"/>
    <mergeCell ref="I191:I192"/>
    <mergeCell ref="H194:H195"/>
    <mergeCell ref="I194:I195"/>
    <mergeCell ref="H188:H189"/>
    <mergeCell ref="H191:H192"/>
    <mergeCell ref="I154:I155"/>
    <mergeCell ref="H164:I164"/>
    <mergeCell ref="H160:H161"/>
    <mergeCell ref="B280:G280"/>
    <mergeCell ref="B276:E276"/>
    <mergeCell ref="B277:E277"/>
    <mergeCell ref="E264:I264"/>
    <mergeCell ref="E265:I265"/>
    <mergeCell ref="D264:D266"/>
    <mergeCell ref="H268:I269"/>
    <mergeCell ref="H270:I270"/>
    <mergeCell ref="H271:I272"/>
    <mergeCell ref="D270:D272"/>
    <mergeCell ref="F220:G220"/>
    <mergeCell ref="F225:G226"/>
    <mergeCell ref="F223:G224"/>
    <mergeCell ref="H228:I228"/>
    <mergeCell ref="H225:I226"/>
    <mergeCell ref="E227:I227"/>
    <mergeCell ref="F228:G228"/>
    <mergeCell ref="H220:I220"/>
    <mergeCell ref="E229:E230"/>
    <mergeCell ref="F229:G230"/>
    <mergeCell ref="D251:D252"/>
    <mergeCell ref="F221:G222"/>
    <mergeCell ref="D245:D246"/>
    <mergeCell ref="D223:D226"/>
    <mergeCell ref="D227:D230"/>
    <mergeCell ref="D219:D222"/>
    <mergeCell ref="B193:C195"/>
    <mergeCell ref="F194:F195"/>
    <mergeCell ref="B200:I201"/>
    <mergeCell ref="H213:I213"/>
    <mergeCell ref="B197:I197"/>
    <mergeCell ref="D193:E195"/>
    <mergeCell ref="B206:C206"/>
    <mergeCell ref="B213:C215"/>
    <mergeCell ref="D213:D215"/>
    <mergeCell ref="D208:D210"/>
    <mergeCell ref="B198:I199"/>
    <mergeCell ref="H214:I215"/>
    <mergeCell ref="F213:G213"/>
    <mergeCell ref="E221:E222"/>
    <mergeCell ref="E225:E226"/>
    <mergeCell ref="H216:I216"/>
    <mergeCell ref="H221:I222"/>
    <mergeCell ref="E223:E224"/>
    <mergeCell ref="F214:G215"/>
    <mergeCell ref="E214:E215"/>
    <mergeCell ref="B295:E295"/>
    <mergeCell ref="H229:I230"/>
    <mergeCell ref="F245:F246"/>
    <mergeCell ref="B244:C246"/>
    <mergeCell ref="A3:I5"/>
    <mergeCell ref="B202:I203"/>
    <mergeCell ref="B61:I62"/>
    <mergeCell ref="B63:I64"/>
    <mergeCell ref="I97:I98"/>
    <mergeCell ref="B91:C98"/>
    <mergeCell ref="F275:H275"/>
    <mergeCell ref="F191:F192"/>
    <mergeCell ref="M309:R309"/>
    <mergeCell ref="A308:I311"/>
    <mergeCell ref="D302:E302"/>
    <mergeCell ref="N284:R284"/>
    <mergeCell ref="F289:I289"/>
    <mergeCell ref="F291:I291"/>
    <mergeCell ref="F287:I287"/>
    <mergeCell ref="A300:I300"/>
    <mergeCell ref="B320:D320"/>
    <mergeCell ref="F302:I302"/>
    <mergeCell ref="L37:M37"/>
    <mergeCell ref="F293:I293"/>
    <mergeCell ref="A193:A195"/>
    <mergeCell ref="A182:A184"/>
    <mergeCell ref="G194:G195"/>
    <mergeCell ref="F216:G216"/>
    <mergeCell ref="B275:E275"/>
    <mergeCell ref="E268:E269"/>
    <mergeCell ref="D267:D269"/>
    <mergeCell ref="C334:I335"/>
    <mergeCell ref="B322:D322"/>
    <mergeCell ref="B323:D323"/>
    <mergeCell ref="B326:E326"/>
    <mergeCell ref="B329:I329"/>
    <mergeCell ref="B331:I331"/>
    <mergeCell ref="B321:D321"/>
    <mergeCell ref="B333:I333"/>
    <mergeCell ref="E271:E272"/>
  </mergeCells>
  <phoneticPr fontId="11" type="noConversion"/>
  <conditionalFormatting sqref="B313:I313">
    <cfRule type="cellIs" dxfId="6" priority="2" stopIfTrue="1" operator="equal">
      <formula>"ЭЗ не готово к печати"</formula>
    </cfRule>
    <cfRule type="cellIs" dxfId="5" priority="3" stopIfTrue="1" operator="equal">
      <formula>"Экспертное заключение ГОТОВО к печати"</formula>
    </cfRule>
  </conditionalFormatting>
  <conditionalFormatting sqref="E286:E294 F296:F298 G295:I298">
    <cfRule type="cellIs" dxfId="4" priority="4" stopIfTrue="1" operator="notEqual">
      <formula>"« __ » ___________  20__ г."</formula>
    </cfRule>
  </conditionalFormatting>
  <conditionalFormatting sqref="F286 F288 F290 F292">
    <cfRule type="cellIs" dxfId="3" priority="5" stopIfTrue="1" operator="equal">
      <formula>"нет данных"</formula>
    </cfRule>
  </conditionalFormatting>
  <conditionalFormatting sqref="E282">
    <cfRule type="cellIs" dxfId="2" priority="6" stopIfTrue="1" operator="equal">
      <formula>"уточните должность"</formula>
    </cfRule>
    <cfRule type="expression" dxfId="1" priority="7" stopIfTrue="1">
      <formula>LEN($E$282)&gt;28</formula>
    </cfRule>
  </conditionalFormatting>
  <conditionalFormatting sqref="G37:G56">
    <cfRule type="cellIs" dxfId="0" priority="1" stopIfTrue="1" operator="equal">
      <formula>"ОШИБКА!"</formula>
    </cfRule>
  </conditionalFormatting>
  <dataValidations count="39">
    <dataValidation allowBlank="1" showInputMessage="1" showErrorMessage="1" promptTitle="Внимание!" prompt="Введите данные на листе _x000a_&quot;Общие сведения&quot;" sqref="F301:F305 G292:I292 F289:F294 G286:I286 F288:I288 A295:B298 G290:I290 F296:G298 G295 H295:I298 F286:F287"/>
    <dataValidation type="whole" allowBlank="1" showInputMessage="1" showErrorMessage="1" sqref="K306">
      <formula1>1</formula1>
      <formula2>31</formula2>
    </dataValidation>
    <dataValidation type="list" allowBlank="1" showInputMessage="1" showErrorMessage="1" sqref="M306">
      <formula1>"сентября, октября, ноября, января, февраля, марта, апреля, мая, июня"</formula1>
    </dataValidation>
    <dataValidation allowBlank="1" showInputMessage="1" showErrorMessage="1" promptTitle="Внимание!" prompt="Рекомендации выдаются автоматически если  в разделе &quot;Профессиональное развитие&quot; в п. 2.3.1 и 2.3.2  -  0 баллов_x000a_" sqref="A308:I311"/>
    <dataValidation type="list" allowBlank="1" showInputMessage="1" showErrorMessage="1" sqref="I245:I246 I251:I252">
      <formula1>"100, 170, 200, "</formula1>
    </dataValidation>
    <dataValidation type="list" allowBlank="1" showInputMessage="1" showErrorMessage="1" sqref="E262:E263 E245 E251:E252 F80:F81 F110:F111 F89:F90 F101:F102 F119:F120 F154:F155 H142:H144">
      <formula1>"10, 20, 30, "</formula1>
    </dataValidation>
    <dataValidation type="list" allowBlank="1" showInputMessage="1" showErrorMessage="1" sqref="F251:F252 F245:F246">
      <formula1>"20, 30, 40, 50, "</formula1>
    </dataValidation>
    <dataValidation type="list" allowBlank="1" showInputMessage="1" showErrorMessage="1" sqref="G251:G252 G245:G246">
      <formula1>"30, 50, 70, 100, "</formula1>
    </dataValidation>
    <dataValidation type="list" allowBlank="1" showInputMessage="1" showErrorMessage="1" sqref="H251:H252 H245:H246">
      <formula1>"70, 100, 130,150, 170, "</formula1>
    </dataValidation>
    <dataValidation type="list" allowBlank="1" showInputMessage="1" showErrorMessage="1" sqref="H225 H229 H217 H214 H221 G191 G174 G194 H178:H179 G188:G189 H233">
      <formula1>"100, "</formula1>
    </dataValidation>
    <dataValidation type="list" allowBlank="1" showInputMessage="1" showErrorMessage="1" sqref="H194 I178:I179 H191 H174 H188">
      <formula1>"200, "</formula1>
    </dataValidation>
    <dataValidation type="list" allowBlank="1" showInputMessage="1" showErrorMessage="1" sqref="F262:F263 G80:G81 G89:G90 G101:G102 G110:G111 G119:G120">
      <formula1>"30, 40, 50, "</formula1>
    </dataValidation>
    <dataValidation type="list" allowBlank="1" showInputMessage="1" showErrorMessage="1" sqref="G262:G263">
      <formula1>"50, 70, 100, "</formula1>
    </dataValidation>
    <dataValidation type="list" allowBlank="1" showInputMessage="1" showErrorMessage="1" sqref="H262:H263">
      <formula1>"100, 150, 170, "</formula1>
    </dataValidation>
    <dataValidation type="list" allowBlank="1" showInputMessage="1" showErrorMessage="1" sqref="I262:I263">
      <formula1>"170, 200, "</formula1>
    </dataValidation>
    <dataValidation allowBlank="1" showInputMessage="1" showErrorMessage="1" promptTitle="Внимание!" prompt="Введите должность на листе_x000a_&quot;Общие сведения&quot;" sqref="D282:F282"/>
    <dataValidation allowBlank="1" showInputMessage="1" showErrorMessage="1" promptTitle="Внимание!" prompt="Чтобы увидеть сумму баллов - заполните _x000a_1. данные пед.работника на листе &quot;Общие сведения&quot;_x000a_2. баллы по показателям на листе &quot;ЭЗ&quot;" sqref="H280"/>
    <dataValidation type="list" allowBlank="1" showInputMessage="1" showErrorMessage="1" sqref="F268:G269 F271:G272">
      <formula1>"10,20,30,40,50,60,70,80,90,100, "</formula1>
    </dataValidation>
    <dataValidation type="list" allowBlank="1" showInputMessage="1" showErrorMessage="1" sqref="H268:I269 H271:I272">
      <formula1>"110,120,130,140,150,160,170,180,190,200, "</formula1>
    </dataValidation>
    <dataValidation type="list" allowBlank="1" showInputMessage="1" showErrorMessage="1" sqref="F178:F179 Q136:Q137 F160 G136:G137">
      <formula1>"10, "</formula1>
    </dataValidation>
    <dataValidation type="list" allowBlank="1" showInputMessage="1" showErrorMessage="1" sqref="F174 H126:I127 F214:G215 F217:G218 F221:G222 F225:G226 F229:G230 F233:G234">
      <formula1>"50, "</formula1>
    </dataValidation>
    <dataValidation type="list" allowBlank="1" showInputMessage="1" showErrorMessage="1" sqref="G178:G179">
      <formula1>"40, "</formula1>
    </dataValidation>
    <dataValidation type="list" allowBlank="1" showInputMessage="1" showErrorMessage="1" sqref="I191 I194 I188 I174">
      <formula1>"300, "</formula1>
    </dataValidation>
    <dataValidation type="list" allowBlank="1" showInputMessage="1" showErrorMessage="1" sqref="F166">
      <formula1>"250, "</formula1>
    </dataValidation>
    <dataValidation type="list" allowBlank="1" showInputMessage="1" showErrorMessage="1" sqref="H166">
      <formula1>"500, "</formula1>
    </dataValidation>
    <dataValidation type="list" allowBlank="1" showInputMessage="1" showErrorMessage="1" sqref="H154">
      <formula1>"30, 50, 100, "</formula1>
    </dataValidation>
    <dataValidation type="list" allowBlank="1" showInputMessage="1" showErrorMessage="1" sqref="I154">
      <formula1>"50, 100, 150,  "</formula1>
    </dataValidation>
    <dataValidation type="list" allowBlank="1" showInputMessage="1" showErrorMessage="1" sqref="G160:H160 Q138:Q139 G138:G139">
      <formula1>"20, "</formula1>
    </dataValidation>
    <dataValidation type="list" allowBlank="1" showInputMessage="1" showErrorMessage="1" sqref="F126:G127 Q140:Q141 G140:G141 F142:F144">
      <formula1>"30, "</formula1>
    </dataValidation>
    <dataValidation type="list" allowBlank="1" showInputMessage="1" showErrorMessage="1" sqref="R136:R141 H136:H141 G142:G144">
      <formula1>"10, 20, "</formula1>
    </dataValidation>
    <dataValidation type="list" allowBlank="1" showInputMessage="1" showErrorMessage="1" sqref="H89 H101 H80 H110 H119">
      <formula1>"50, 60, 70, "</formula1>
    </dataValidation>
    <dataValidation type="list" allowBlank="1" showInputMessage="1" showErrorMessage="1" sqref="I80 I89 I110 I101">
      <formula1>"70, 80, 90, 100, "</formula1>
    </dataValidation>
    <dataValidation type="list" allowBlank="1" showInputMessage="1" showErrorMessage="1" sqref="S136:S141 I136:I141">
      <formula1>"10, 20, 30, 40, 50, 60, "</formula1>
    </dataValidation>
    <dataValidation type="list" allowBlank="1" showInputMessage="1" showErrorMessage="1" sqref="G154:G155">
      <formula1>"20, 30, 50, "</formula1>
    </dataValidation>
    <dataValidation type="list" allowBlank="1" showInputMessage="1" showErrorMessage="1" sqref="I119:I120">
      <formula1>"80, 90, 100, "</formula1>
    </dataValidation>
    <dataValidation errorStyle="information" allowBlank="1" showInputMessage="1" showErrorMessage="1" promptTitle="Внимание!" prompt="Введите данные на листе _x000a_&quot;Общие сведения&quot;" sqref="A9:I16"/>
    <dataValidation type="list" allowBlank="1" showInputMessage="1" showErrorMessage="1" sqref="H37:H56">
      <formula1>"10, 20, 30, 40, 50, "</formula1>
    </dataValidation>
    <dataValidation type="list" allowBlank="1" showInputMessage="1" showErrorMessage="1" sqref="I37:I56">
      <formula1>"60, 70, 80, 90, 100, "</formula1>
    </dataValidation>
    <dataValidation type="list" allowBlank="1" showInputMessage="1" showErrorMessage="1" sqref="I160:I161">
      <formula1>"10,20,30,40,50,60,70,80,90,100,110,120,130,140,150,160,170,180,190,200, "</formula1>
    </dataValidation>
  </dataValidations>
  <hyperlinks>
    <hyperlink ref="B329:I329" location="'общие сведения'!B2" tooltip="Щелкните, чтобы перейти по ссылке" display="вернуться на лист 'общие сведения'"/>
    <hyperlink ref="B331:I331" location="ЭЗ!A1" tooltip="Щелкните, чтобы перейти по ссылке" display="в начало Экспертного заключения"/>
    <hyperlink ref="B314" location="'общие сведения'!C17" display="Фамилия, имя, отчество "/>
    <hyperlink ref="B317" location="'общие сведения'!G19" display="Муниципальное образование "/>
    <hyperlink ref="B317:D317" location="'общие сведения'!G21" tooltip="Щелкните, чтобы перейти по ссылке" display="Муниципальное образование "/>
    <hyperlink ref="B315:D315" location="'общие сведения'!C23" tooltip="Щелкните, чтобы перейти по ссылке" display="Место работы"/>
    <hyperlink ref="B316:D316" location="'общие сведения'!C26" tooltip="Щелкните, чтобы перейти по ссылке" display="Должность "/>
    <hyperlink ref="B318:D318" location="'общие сведения'!D34" tooltip="Щелкните, чтобы перейти по ссылке" display="Стаж педагогической работы"/>
    <hyperlink ref="B319:D319" location="'общие сведения'!D35" tooltip="Щелкните, чтобы перейти по ссылке" display="Наличие квалификационной категории"/>
    <hyperlink ref="B320:D320" location="'общие сведения'!I35" tooltip="Щелкните, чтобы перейти по ссылке" display="дата присвоения"/>
    <hyperlink ref="B321:D321" location="'общие сведения'!D37" tooltip="Щелкните, чтобы перейти по ссылке" display="Заявленная квалификационная категория"/>
    <hyperlink ref="B322:D322" location="'общие сведения'!C43" tooltip="Щелкните, чтобы перейти по ссылке" display="Председатель экспертной группы"/>
    <hyperlink ref="E323" location="'общие сведения'!C45" tooltip="Щелкните, чтобы перейти по ссылке" display="1)"/>
    <hyperlink ref="E324" location="'общие сведения'!C47" tooltip="Щелкните, чтобы перейти по ссылке" display="2)"/>
    <hyperlink ref="E325" location="'общие сведения'!C49" tooltip="Щелкните, чтобы перейти по ссылке" display="3)"/>
    <hyperlink ref="B323:D323" location="'общие сведения'!F41" tooltip="Щелкните, чтобы перейти по ссылке" display="Члены экспертной группы:"/>
    <hyperlink ref="B314:D314" location="'общие сведения'!C19" tooltip="Щелкните, чтобы перейти по ссылке" display="Фамилия, имя, отчество "/>
    <hyperlink ref="B326:E326" location="ЭЗ!H281" tooltip="Щелкните, чтобы перейти по ссылке" display="Всего набрано аттестуемым (cумма баллов)"/>
  </hyperlinks>
  <pageMargins left="0.51181102362204722" right="0.19685039370078741" top="0.59055118110236227" bottom="0.55118110236220474" header="0.51181102362204722" footer="0.27559055118110237"/>
  <pageSetup paperSize="9" fitToHeight="0" orientation="portrait" r:id="rId1"/>
  <headerFooter alignWithMargins="0">
    <oddFooter>&amp;R&amp;P</oddFooter>
  </headerFooter>
  <rowBreaks count="7" manualBreakCount="7">
    <brk id="57" max="8" man="1"/>
    <brk id="102" max="8" man="1"/>
    <brk id="144" max="16383" man="1"/>
    <brk id="179" max="8" man="1"/>
    <brk id="207" max="8" man="1"/>
    <brk id="237" max="8" man="1"/>
    <brk id="263" max="8" man="1"/>
  </rowBreaks>
  <cellWatches>
    <cellWatch r="B314"/>
  </cellWatches>
  <ignoredErrors>
    <ignoredError sqref="F68 F147 E240 E255 G130:H130" twoDigitTextYea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общие сведения</vt:lpstr>
      <vt:lpstr>ЭЗ</vt:lpstr>
      <vt:lpstr>ЭЗ!_ftnref1</vt:lpstr>
      <vt:lpstr>ЭЗ!_ftnref2</vt:lpstr>
      <vt:lpstr>proverka</vt:lpstr>
      <vt:lpstr>ЭЗ!Область_печати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N51V</dc:creator>
  <cp:lastModifiedBy>Ольга</cp:lastModifiedBy>
  <cp:lastPrinted>2012-10-09T08:18:28Z</cp:lastPrinted>
  <dcterms:created xsi:type="dcterms:W3CDTF">2012-04-17T12:38:08Z</dcterms:created>
  <dcterms:modified xsi:type="dcterms:W3CDTF">2013-03-08T17:29:16Z</dcterms:modified>
</cp:coreProperties>
</file>